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istian\Desktop\Cata\Instituto\Sistema Integrado de Gestión\Grupo de Tecnologías de la Información\"/>
    </mc:Choice>
  </mc:AlternateContent>
  <bookViews>
    <workbookView xWindow="0" yWindow="0" windowWidth="23040" windowHeight="9624"/>
  </bookViews>
  <sheets>
    <sheet name="PORTADA" sheetId="2" r:id="rId1"/>
    <sheet name="ADMINISTRATIVAS" sheetId="3" r:id="rId2"/>
    <sheet name="TECNICAS" sheetId="7" r:id="rId3"/>
    <sheet name="PHVA" sheetId="4" r:id="rId4"/>
    <sheet name="Niveles" sheetId="5" r:id="rId5"/>
    <sheet name="Anexo A" sheetId="6" r:id="rId6"/>
  </sheets>
  <externalReferences>
    <externalReference r:id="rId7"/>
    <externalReference r:id="rId8"/>
    <externalReference r:id="rId9"/>
    <externalReference r:id="rId10"/>
    <externalReference r:id="rId11"/>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2" l="1"/>
  <c r="E52" i="2" l="1"/>
  <c r="C208" i="6" l="1"/>
  <c r="C207" i="6"/>
  <c r="C203" i="6"/>
  <c r="C197" i="6"/>
  <c r="C194" i="6"/>
  <c r="C193" i="6"/>
  <c r="C191" i="6"/>
  <c r="C187" i="6"/>
  <c r="C184" i="6"/>
  <c r="C183" i="6"/>
  <c r="C175" i="6"/>
  <c r="C172" i="6"/>
  <c r="C171" i="6"/>
  <c r="C168" i="6"/>
  <c r="C164" i="6"/>
  <c r="C161" i="6"/>
  <c r="C160" i="6"/>
  <c r="C158" i="6"/>
  <c r="C148" i="6"/>
  <c r="C144" i="6"/>
  <c r="C141" i="6"/>
  <c r="C140" i="6"/>
  <c r="C135" i="6"/>
  <c r="C131" i="6"/>
  <c r="C128" i="6"/>
  <c r="C127" i="6"/>
  <c r="C125" i="6"/>
  <c r="C122" i="6"/>
  <c r="C120" i="6"/>
  <c r="C115" i="6"/>
  <c r="C113" i="6"/>
  <c r="C111" i="6"/>
  <c r="C106" i="6"/>
  <c r="C103" i="6"/>
  <c r="C102" i="6"/>
  <c r="C92" i="6"/>
  <c r="C85" i="6"/>
  <c r="C82" i="6"/>
  <c r="C81" i="6"/>
  <c r="C78" i="6"/>
  <c r="C75" i="6"/>
  <c r="C74" i="6"/>
  <c r="C68" i="6"/>
  <c r="C66" i="6"/>
  <c r="C59" i="6"/>
  <c r="C56" i="6"/>
  <c r="C53" i="6"/>
  <c r="C52" i="6"/>
  <c r="C48" i="6"/>
  <c r="C44" i="6"/>
  <c r="C39" i="6"/>
  <c r="C36" i="6"/>
  <c r="C35" i="6"/>
  <c r="C33" i="6"/>
  <c r="C29" i="6"/>
  <c r="C26" i="6"/>
  <c r="C23" i="6"/>
  <c r="C22" i="6"/>
  <c r="C13" i="6"/>
  <c r="C10" i="6"/>
  <c r="C9" i="6"/>
  <c r="C6" i="6"/>
  <c r="K110" i="7"/>
  <c r="K109" i="7"/>
  <c r="K106" i="7"/>
  <c r="K96" i="7"/>
  <c r="K92" i="7"/>
  <c r="K91" i="7"/>
  <c r="K85" i="7"/>
  <c r="K81" i="7"/>
  <c r="K80" i="7"/>
  <c r="K77" i="7"/>
  <c r="K74" i="7"/>
  <c r="K72" i="7"/>
  <c r="K67" i="7"/>
  <c r="K65" i="7"/>
  <c r="K63" i="7"/>
  <c r="K58" i="7"/>
  <c r="K46" i="7"/>
  <c r="K39" i="7"/>
  <c r="K38" i="7"/>
  <c r="K34" i="7"/>
  <c r="K33" i="7"/>
  <c r="K26" i="7"/>
  <c r="K24" i="7"/>
  <c r="K17" i="7"/>
  <c r="K14" i="7"/>
  <c r="K13" i="7"/>
  <c r="C6" i="7"/>
  <c r="I32" i="4"/>
  <c r="J32" i="4" s="1"/>
  <c r="I29" i="4"/>
  <c r="J29" i="4" s="1"/>
  <c r="F20" i="4"/>
  <c r="E20" i="4"/>
  <c r="D20" i="4"/>
  <c r="F17" i="4"/>
  <c r="E17" i="4"/>
  <c r="D17" i="4"/>
  <c r="E16" i="4"/>
  <c r="D16" i="4"/>
  <c r="F13" i="4"/>
  <c r="E13" i="4"/>
  <c r="J71" i="3"/>
  <c r="J66" i="3"/>
  <c r="J60" i="3"/>
  <c r="J59" i="3"/>
  <c r="J56" i="3"/>
  <c r="J52" i="3"/>
  <c r="J51" i="3"/>
  <c r="J46" i="3"/>
  <c r="J42" i="3"/>
  <c r="J37" i="3"/>
  <c r="J36" i="3"/>
  <c r="J33" i="3"/>
  <c r="J29" i="3"/>
  <c r="J26" i="3"/>
  <c r="J25" i="3"/>
  <c r="J21" i="3"/>
  <c r="J15" i="3"/>
  <c r="J14" i="3"/>
  <c r="I14" i="3"/>
  <c r="J10" i="3"/>
  <c r="I10" i="3"/>
  <c r="E58" i="2"/>
  <c r="E56" i="2"/>
  <c r="E54" i="2"/>
  <c r="F36" i="2"/>
  <c r="G26" i="2"/>
  <c r="F25" i="2"/>
  <c r="H25" i="2" s="1"/>
  <c r="C25" i="2"/>
  <c r="F24" i="2"/>
  <c r="H24" i="2" s="1"/>
  <c r="C24" i="2"/>
  <c r="F23" i="2"/>
  <c r="H23" i="2" s="1"/>
  <c r="F22" i="2"/>
  <c r="H22" i="2" s="1"/>
  <c r="F21" i="2"/>
  <c r="H21" i="2" s="1"/>
  <c r="F20" i="2"/>
  <c r="H20" i="2" s="1"/>
  <c r="F19" i="2"/>
  <c r="H19" i="2" s="1"/>
  <c r="F18" i="2"/>
  <c r="H18" i="2" s="1"/>
  <c r="F17" i="2"/>
  <c r="H17" i="2" s="1"/>
  <c r="F16" i="2"/>
  <c r="H16" i="2" s="1"/>
  <c r="F15" i="2"/>
  <c r="H15" i="2" s="1"/>
  <c r="C15" i="2"/>
  <c r="F14" i="2"/>
  <c r="H14" i="2" s="1"/>
  <c r="C14" i="2"/>
  <c r="F13" i="2"/>
  <c r="C13" i="2"/>
  <c r="F12" i="2"/>
  <c r="H12" i="2" s="1"/>
  <c r="C12" i="2"/>
  <c r="E36" i="2" l="1"/>
  <c r="F26" i="2"/>
  <c r="H26" i="2" s="1"/>
  <c r="I25" i="4"/>
  <c r="J25" i="4" s="1"/>
  <c r="H13" i="2"/>
  <c r="I21" i="4"/>
  <c r="J21" i="4" s="1"/>
  <c r="K57" i="7"/>
</calcChain>
</file>

<file path=xl/comments1.xml><?xml version="1.0" encoding="utf-8"?>
<comments xmlns="http://schemas.openxmlformats.org/spreadsheetml/2006/main">
  <authors>
    <author>Elizabeth Sanabria</author>
  </authors>
  <commentList>
    <comment ref="J8"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C11"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2.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3.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1"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sharedStrings.xml><?xml version="1.0" encoding="utf-8"?>
<sst xmlns="http://schemas.openxmlformats.org/spreadsheetml/2006/main" count="1777" uniqueCount="1193">
  <si>
    <t>Optimizado</t>
  </si>
  <si>
    <t>Administrado</t>
  </si>
  <si>
    <t>Definido</t>
  </si>
  <si>
    <t>71% a 100%</t>
  </si>
  <si>
    <t>SUFICIENTE</t>
  </si>
  <si>
    <t>Repetible</t>
  </si>
  <si>
    <t>36% a 70%</t>
  </si>
  <si>
    <t>INTERMEDIO</t>
  </si>
  <si>
    <t>0% a 35%</t>
  </si>
  <si>
    <t>CRÍTICO</t>
  </si>
  <si>
    <t>Inicial</t>
  </si>
  <si>
    <t>TOTAL DE REQUISITOS CON CALIFICACIONES DE CUMPLIMIENTO</t>
  </si>
  <si>
    <t>TOTAL DE CALIFICACIONES DE CUMPLIMIENTO</t>
  </si>
  <si>
    <t>CONTEO DE VALORES IGUAL A MENOR</t>
  </si>
  <si>
    <t>NIVEL DE CUMPLIMIENTO</t>
  </si>
  <si>
    <t>NIVEL DE MADUREZ MODELO SEGURIDAD Y PRIVACIDAD DE LA INFORMACIÓN</t>
  </si>
  <si>
    <t>TOTAL</t>
  </si>
  <si>
    <t>Mejora continua</t>
  </si>
  <si>
    <t>Evaluación de desempeño</t>
  </si>
  <si>
    <t>Implementación</t>
  </si>
  <si>
    <t>Planificación</t>
  </si>
  <si>
    <t>% Avance Esperado</t>
  </si>
  <si>
    <t>% de Avance Actual Entidad</t>
  </si>
  <si>
    <t>COMPONENTE</t>
  </si>
  <si>
    <t>AVANCE PHVA</t>
  </si>
  <si>
    <t>Año</t>
  </si>
  <si>
    <t>AVANCE CICLO DE FUNCIONAMIENTO DEL MODELO DE OPERACIÓN (PHVA)</t>
  </si>
  <si>
    <t>PROMEDIO EVALUACIÓN DE CONTROLES</t>
  </si>
  <si>
    <t>A.18</t>
  </si>
  <si>
    <t>A.17</t>
  </si>
  <si>
    <t>GESTIÓN DE INCIDENTES DE SEGURIDAD DE LA INFORMACIÓN</t>
  </si>
  <si>
    <t>A.16</t>
  </si>
  <si>
    <t>RELACIONES CON LOS PROVEEDORES</t>
  </si>
  <si>
    <t>A.15</t>
  </si>
  <si>
    <t>ADQUISICIÓN, DESARROLLO Y MANTENIMIENTO DE SISTEMAS</t>
  </si>
  <si>
    <t>A.14</t>
  </si>
  <si>
    <t>SEGURIDAD DE LAS COMUNICACIONES</t>
  </si>
  <si>
    <t>A.13</t>
  </si>
  <si>
    <t>SEGURIDAD DE LAS OPERACIONES</t>
  </si>
  <si>
    <t>A.12</t>
  </si>
  <si>
    <t>SEGURIDAD FÍSICA Y DEL ENTORNO</t>
  </si>
  <si>
    <t>A.11</t>
  </si>
  <si>
    <t>CRIPTOGRAFÍA</t>
  </si>
  <si>
    <t>A.10</t>
  </si>
  <si>
    <t>CONTROL DE ACCESO</t>
  </si>
  <si>
    <t>A.9</t>
  </si>
  <si>
    <t>A.8</t>
  </si>
  <si>
    <t>A.7</t>
  </si>
  <si>
    <t>A.6</t>
  </si>
  <si>
    <t>A.5</t>
  </si>
  <si>
    <t>EVALUACIÓN DE EFECTIVIDAD DE CONTROL</t>
  </si>
  <si>
    <t>Calificación Objetivo</t>
  </si>
  <si>
    <t>Calificación Actual</t>
  </si>
  <si>
    <t>DOMINIO</t>
  </si>
  <si>
    <t>Evaluación de Efectividad de controles</t>
  </si>
  <si>
    <t>No.</t>
  </si>
  <si>
    <t>EVALUACIÓN DE EFECTIVIDAD DE CONTROLES -  ISO 27001:2013 ANEXO A</t>
  </si>
  <si>
    <t>ELABORADO POR</t>
  </si>
  <si>
    <t>FECHAS DE EVALUACIÓN</t>
  </si>
  <si>
    <t xml:space="preserve">INSTRUMENTO DE IDENTIFICACIÓN DE LA LINEA BASE DE SEGURIDAD
INSTITUTO HUMBOLDT </t>
  </si>
  <si>
    <t>INSTRUMENTO DE IDENTIFICACIÓN DE LA LINEA BASE DE SEGURIDAD ADMINISTRATIVA Y TÉCNICA
HOJA LEVANTAMIENTO DE INFORMACIÓN</t>
  </si>
  <si>
    <t>n/a</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</si>
  <si>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</si>
  <si>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</si>
  <si>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</si>
  <si>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</si>
  <si>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</si>
  <si>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</si>
  <si>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</si>
  <si>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</si>
  <si>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</si>
  <si>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</si>
  <si>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</si>
  <si>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</si>
  <si>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Responsable de SI</t>
  </si>
  <si>
    <t>POLITICAS DE SEGURIDAD DE LA INFORMACIÓN</t>
  </si>
  <si>
    <t>Orientación de la dirección para gestión de la seguridad de la información</t>
  </si>
  <si>
    <t>Componente planificación y modelo de madurez nivel gestionado</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</si>
  <si>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</si>
  <si>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</si>
  <si>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</si>
  <si>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</si>
  <si>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</si>
  <si>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</si>
  <si>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</si>
  <si>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</si>
  <si>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</si>
  <si>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</si>
  <si>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</si>
  <si>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</si>
  <si>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ORGANIZACIÓN DE LA SEGURIDAD DE LA INFORMACIÓN</t>
  </si>
  <si>
    <t>Marco de referencia de gestión para iniciar y controlar la implementación y la operación de la seguridad de la información dentro de la organización
Garantizar la seguridad del teletrabajo y el uso de los dispositivos móviles</t>
  </si>
  <si>
    <t>Organización Interna</t>
  </si>
  <si>
    <t>Marco de referencia de gestión para iniciar y controlar la implementación y la operación de la seguridad de la información dentro de la organización</t>
  </si>
  <si>
    <t>A.6.1</t>
  </si>
  <si>
    <t>Componente planificación y modelo de madurez gestionado</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</si>
  <si>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</si>
  <si>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</si>
  <si>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</si>
  <si>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</si>
  <si>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</si>
  <si>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</si>
  <si>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</si>
  <si>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</si>
  <si>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</si>
  <si>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</si>
  <si>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</si>
  <si>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</si>
  <si>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</si>
  <si>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</si>
  <si>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</si>
  <si>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</si>
  <si>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</si>
  <si>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</si>
  <si>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</si>
  <si>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</si>
  <si>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</si>
  <si>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</si>
  <si>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</si>
  <si>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</si>
  <si>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</si>
  <si>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</si>
  <si>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Dispositivos Móviles y Teletrabajo</t>
  </si>
  <si>
    <t>Garantizar la seguridad del teletrabajo y uso de dispositivos móviles</t>
  </si>
  <si>
    <t>A.6.2</t>
  </si>
  <si>
    <t>Modelo de Madurez Gestionado</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</si>
  <si>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</si>
  <si>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</si>
  <si>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</si>
  <si>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</si>
  <si>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Responsable de TICs</t>
  </si>
  <si>
    <t>Teletrabajo</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</si>
  <si>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</si>
  <si>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</si>
  <si>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</si>
  <si>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</si>
  <si>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SEGURIDAD DE LOS RECURSOS HUMANOS</t>
  </si>
  <si>
    <t xml:space="preserve">Responsable de SI/Gestión Humana/Líderes de los procesos
</t>
  </si>
  <si>
    <t>Antes de asumir el empleo</t>
  </si>
  <si>
    <t>Asegurar que el personal y contratistas comprenden sus responsabilidades y son idóneos en los roles para los que son considerados.</t>
  </si>
  <si>
    <t>A.7.1</t>
  </si>
  <si>
    <t>Modelo de Madurez Definido</t>
  </si>
  <si>
    <t>Gestión Humana</t>
  </si>
  <si>
    <t>Selección e investigación de antecedentes</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</si>
  <si>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</si>
  <si>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</si>
  <si>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</si>
  <si>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</si>
  <si>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Términos y condiciones del empleo</t>
  </si>
  <si>
    <t>Los acuerdos contractuales con empleados y contratistas, deben establecer sus responsabilidades y las de la organización en cuanto a la seguridad de la información.</t>
  </si>
  <si>
    <t>A.7.1.2</t>
  </si>
  <si>
    <t>PR.DS-5</t>
  </si>
  <si>
    <t>Responsable de SI/Líderes de los procesos</t>
  </si>
  <si>
    <t xml:space="preserve"> Durante la ejecución del empleo</t>
  </si>
  <si>
    <t>Asegurar que los funcionarios y contratistas tomen consciencia de sus responsabilidades sobre la seguridad de la información y las cumplan.</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</si>
  <si>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</si>
  <si>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</si>
  <si>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</si>
  <si>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</si>
  <si>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</si>
  <si>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 xml:space="preserve">Responsable de SI/Líderes de los procesos
</t>
  </si>
  <si>
    <t>Toma de conciencia, educación y formación en la seguridad de la información</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</si>
  <si>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</si>
  <si>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</si>
  <si>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</si>
  <si>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</si>
  <si>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</si>
  <si>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</si>
  <si>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</si>
  <si>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</si>
  <si>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</si>
  <si>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Terminación y cambio de empleo</t>
  </si>
  <si>
    <t>Proteger los intereses de la Entidad como parte del proceso de cambio o terminación de empleo.</t>
  </si>
  <si>
    <t xml:space="preserve">A.7.3 </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</si>
  <si>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</si>
  <si>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</si>
  <si>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</si>
  <si>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</si>
  <si>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GESTIÓN DE ACTIVOS</t>
  </si>
  <si>
    <t>Responsabilidad de los activos</t>
  </si>
  <si>
    <t>Identificar los activos organizacionales y definir las responsabilidades de protección apropiadas.</t>
  </si>
  <si>
    <t>A.8.1</t>
  </si>
  <si>
    <t xml:space="preserve">
</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</si>
  <si>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</si>
  <si>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</si>
  <si>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</si>
  <si>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</si>
  <si>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</si>
  <si>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</si>
  <si>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</si>
  <si>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</si>
  <si>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</si>
  <si>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</si>
  <si>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</si>
  <si>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</si>
  <si>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</si>
  <si>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</si>
  <si>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</si>
  <si>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</si>
  <si>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</si>
  <si>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</si>
  <si>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</si>
  <si>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</si>
  <si>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Clasificación de información</t>
  </si>
  <si>
    <t>Asegurar que la información recibe un nivel apropiado de protección, de acuerdo con su importancia para la Entidad.</t>
  </si>
  <si>
    <t>A.8.2</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</si>
  <si>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</si>
  <si>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</si>
  <si>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</si>
  <si>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</si>
  <si>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</si>
  <si>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</si>
  <si>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</si>
  <si>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</si>
  <si>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</si>
  <si>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</si>
  <si>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</si>
  <si>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</si>
  <si>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</si>
  <si>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Manejo de medios</t>
  </si>
  <si>
    <t>Evitar la divulgación, la modificación, el retiro o la destrucción no autorizados de la información almacenada en los medios.</t>
  </si>
  <si>
    <t xml:space="preserve">A.8.3 </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</si>
  <si>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</si>
  <si>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</si>
  <si>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</si>
  <si>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</si>
  <si>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</si>
  <si>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</si>
  <si>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</si>
  <si>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</si>
  <si>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</si>
  <si>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</si>
  <si>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</si>
  <si>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</si>
  <si>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ASPECTOS DE SEGURIDAD DE LA INFORMACIÓN DE LA GESTIÓN DE LA CONTINUIDAD DEL NEGOCIO</t>
  </si>
  <si>
    <t>Responsable de la Continuidad</t>
  </si>
  <si>
    <t>Continuidad de la seguridad de la información</t>
  </si>
  <si>
    <t xml:space="preserve"> La continuidad de la seguridad de la información debe incluir en los sistemas de gestión de la continuidad del negocio de la Entidad.</t>
  </si>
  <si>
    <t>A.17.1</t>
  </si>
  <si>
    <t>Planificación de la continuidad de la seguridad de la información</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</si>
  <si>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</si>
  <si>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</si>
  <si>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</si>
  <si>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Implementación de la continuidad de la seguridad de la información</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</si>
  <si>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</si>
  <si>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</si>
  <si>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</si>
  <si>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</si>
  <si>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Verificación, revisión y evaluación de la continuidad de la seguridad de la información.</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</si>
  <si>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</si>
  <si>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</si>
  <si>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</si>
  <si>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</si>
  <si>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Redundancias</t>
  </si>
  <si>
    <t xml:space="preserve"> Asegurar la disponibilidad de las instalaciones de procesamiento de la información.</t>
  </si>
  <si>
    <t xml:space="preserve">A.17.2 </t>
  </si>
  <si>
    <t>Disponibilidad de instalaciones de procesamiento de información</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</si>
  <si>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</si>
  <si>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</si>
  <si>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</si>
  <si>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CUMPLIMIENTO</t>
  </si>
  <si>
    <t>Responsable de SI/Responsable de TICs/Control Interno</t>
  </si>
  <si>
    <t>Cumplimiento de requisitos legales y contractuales</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</si>
  <si>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</si>
  <si>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</si>
  <si>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</si>
  <si>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</si>
  <si>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</si>
  <si>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</si>
  <si>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</si>
  <si>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</si>
  <si>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Derechos de propiedad intelectual.</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</si>
  <si>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</si>
  <si>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</si>
  <si>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</si>
  <si>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</si>
  <si>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</si>
  <si>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</si>
  <si>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</si>
  <si>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</si>
  <si>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</si>
  <si>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</si>
  <si>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</si>
  <si>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</si>
  <si>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Reglamentación de controles criptográficos.</t>
  </si>
  <si>
    <t>A.18.1.5</t>
  </si>
  <si>
    <t>Control interno</t>
  </si>
  <si>
    <t>Revisiones de seguridad de la información</t>
  </si>
  <si>
    <t xml:space="preserve">A.18.2 </t>
  </si>
  <si>
    <t>Revisión independiente de la seguridad de la información</t>
  </si>
  <si>
    <t>A.18.2.1</t>
  </si>
  <si>
    <t>Cumplimiento con las políticas y normas de seguridad.</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</si>
  <si>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</si>
  <si>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</si>
  <si>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</si>
  <si>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</si>
  <si>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</si>
  <si>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</si>
  <si>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</si>
  <si>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</si>
  <si>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</si>
  <si>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Responsable de compras y adquisiciones</t>
  </si>
  <si>
    <t>Seguridad de la información en las relaciones con los proveedores</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</si>
  <si>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</si>
  <si>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</si>
  <si>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</si>
  <si>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Gestión de la prestación de servicios de proveedores</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</si>
  <si>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</si>
  <si>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</si>
  <si>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</si>
  <si>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ID</t>
  </si>
  <si>
    <t>NIVEL DE CUMPLIMIENTO PHVA</t>
  </si>
  <si>
    <t>PLANIFICACIÓN</t>
  </si>
  <si>
    <t>P.1</t>
  </si>
  <si>
    <t>Responsable SI</t>
  </si>
  <si>
    <t>Alcande MSPI (Modelo de Seguridad y Privacidad de la Información)</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</si>
  <si>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</si>
  <si>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</si>
  <si>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</si>
  <si>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</si>
  <si>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</si>
  <si>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Calidad</t>
  </si>
  <si>
    <t xml:space="preserve">Procedimientos de control documental del MSPI </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</si>
  <si>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</si>
  <si>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</si>
  <si>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</si>
  <si>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</si>
  <si>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</si>
  <si>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</si>
  <si>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Identificación y valoración de riesgos</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</si>
  <si>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</si>
  <si>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</si>
  <si>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P.8</t>
  </si>
  <si>
    <t>Tratamiento de riesgos de seguridad de la información</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</si>
  <si>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</si>
  <si>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</si>
  <si>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Modelo de Seguridad y Privacidad de la Información, componente planificación</t>
  </si>
  <si>
    <t>P.9</t>
  </si>
  <si>
    <t>PROMEDIO</t>
  </si>
  <si>
    <t>IMPLEMENTACIÓN</t>
  </si>
  <si>
    <t>I.1</t>
  </si>
  <si>
    <t>Planificación y control operacional</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</si>
  <si>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</si>
  <si>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</si>
  <si>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</si>
  <si>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I.3</t>
  </si>
  <si>
    <t>Implementación del plan de tratamiento de riesgos</t>
  </si>
  <si>
    <t>Porcentaje de avance en la ejecución de los planes de tratamiento</t>
  </si>
  <si>
    <t>Verifique los compromisos de avance en el plan de tratamiento de riesgos y el grado de cumplimiento de los mismos y genere un dato con el porcentaje de avance.</t>
  </si>
  <si>
    <t>I.4</t>
  </si>
  <si>
    <t>Indicadores de gestión del MSPI</t>
  </si>
  <si>
    <t>Indicadores de gestión del MSPI definidos</t>
  </si>
  <si>
    <t>Solicite los Indicadores de gestión del MSPI definidos, revisados y aprobados por la alta Dirección.</t>
  </si>
  <si>
    <t>EVALUACIÓN DE DESEMPEÑO</t>
  </si>
  <si>
    <t>E.1</t>
  </si>
  <si>
    <t>Plan de seguimiento, evaluación y análisis del MSPI</t>
  </si>
  <si>
    <t>Plan para evaluar el desempeño y eficacia del MSPI a través de instrumentos que permita determinar la efectividad de la implantación del MSPI.</t>
  </si>
  <si>
    <t>Solicite y evalue el documento con el plan de seguimiento, evaluación, análisis y resultadosdel MSPI, revisado y aprobado por la alta Dirección.</t>
  </si>
  <si>
    <t>componente evaluación del desempeño</t>
  </si>
  <si>
    <t>E.2</t>
  </si>
  <si>
    <t>Control Interno</t>
  </si>
  <si>
    <t>Auditoría Interna</t>
  </si>
  <si>
    <t>Plan de auditoría interna</t>
  </si>
  <si>
    <t>Documento con el plan de auditorías internas y resultados, de acuerdo a lo establecido en el plan de auditorías, revisado y aprobado por la alta Dirección.</t>
  </si>
  <si>
    <t>E.3</t>
  </si>
  <si>
    <t>Evaluación del plan de tratamiento de riesgos</t>
  </si>
  <si>
    <t>Evaluación y seguimiento a los compromisos establecidos para ejecutar el plan de tratamiento de riesgos.</t>
  </si>
  <si>
    <t>Resultado del seguimiento, evaluación y análisis del plan de tratamiento de riesgos, revisado y aprobado por la alta Dirección.</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</si>
  <si>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</si>
  <si>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</si>
  <si>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</si>
  <si>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</si>
  <si>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</si>
  <si>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</si>
  <si>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</si>
  <si>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</si>
  <si>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Las buenas prácticas se siguen y automatizan. Los procesos han sido redefinidos hasta el nivel de mejores prácticas, basándose en los resultados de una mejora continua.</t>
  </si>
  <si>
    <t>1) Los controles se monitorean y se miden. Es posible monitorear y medir el cumplimiento de los procedimientos y tomar medidas de acción donde los procesos no estén funcionando eficientemente.
2) Se cuenta con métricas, indicadores y se realizan auditorías al modelo de seguridad y privacidad de la información, recolectando información para establecer la efectividad de los controles y el SGSI.</t>
  </si>
  <si>
    <t>Gestionado</t>
  </si>
  <si>
    <t>1) Los procesos y los controles se documentan y se comunican. Los controles son efectivos y se aplican casi siempre. Sin embargo es poco probable la detección de desviaciones, cuando el control no se aplica oportunamente o la forma de aplicarlo no es la indicada.
2) El modelo de seguridad y privacidad de la información se tiene documentado, estandarizado y aprobado por la dirección. Todos los requisitos se encuentran documentados, aprobados, implementados y actualizados.</t>
  </si>
  <si>
    <t>Los procesos y los controles siguen un patrón regular. Los procesos se han desarrollado hasta el punto en que diferentes procedimientos son seguidos por diferentes personas. No hay formación ni comunicación formal sobre los procedimientos y estándares. Hay un alto grado de confianza en los conocimientos de cada persona, por eso hay probabilidad de errores.</t>
  </si>
  <si>
    <t>Total falta de cualquier proceso reconocible. La Organización ni siquiera ha reconocido que hay un problema a tratar. No se aplican controles.</t>
  </si>
  <si>
    <t>Inexistente</t>
  </si>
  <si>
    <t>CRITERIOS DE CALIFICACIÓN</t>
  </si>
  <si>
    <t>NIVEL</t>
  </si>
  <si>
    <t>CALIFICACIÓN</t>
  </si>
  <si>
    <t>NIVELES DE CALIFICACIÓN</t>
  </si>
  <si>
    <t>1) Hay una evidencia de que la Organización ha reconocido que existe un problema y que hay que tratarlo. No hay procesos estandarizados. La implementación de un control depende de cada individuo y es principalmente reactiva. 
2) Se cuenta con procedimientos documentados pero no son conocidos y/o no se aplican.
3) Se ha identificado la necesidad de implementar un la Seguridad de la Información, y se gestionan algunas actividades de seguridad.</t>
  </si>
  <si>
    <t>Diciembre de 2022</t>
  </si>
  <si>
    <t xml:space="preserve">Edwin Ríos y Catalina Fernández </t>
  </si>
  <si>
    <t>NIVELES DE MADUREZ DE SEGURIDAD Y PRIVACIDAD DE LA INFORMACIÓN</t>
  </si>
  <si>
    <t>CALIFICACIÓN POR DOMINIO</t>
  </si>
  <si>
    <t>NUMERAL</t>
  </si>
  <si>
    <t>POLÍTICA DE SEGURIDAD</t>
  </si>
  <si>
    <t>CRITERIOS DE EVALUACIÓN</t>
  </si>
  <si>
    <t>OBSERVACIÓN</t>
  </si>
  <si>
    <t>A.5.1</t>
  </si>
  <si>
    <t>Directrices establecidas por la Dirección para la Seguridad de la Información</t>
  </si>
  <si>
    <t>Políticas para la seguridad de la información</t>
  </si>
  <si>
    <t xml:space="preserve">1. Se encuentran definidas, aprobadas, publicadas y comunicadas las políticas de seguridad de la información a empleados.
2. Se encuentran definidas, aprobadas, publicadas y comunicadas las políticas de seguridad de la información a partes externas.
</t>
  </si>
  <si>
    <t>Revisión de las políticas para la seguridad de la información</t>
  </si>
  <si>
    <t>1. Se realiza revisión de las políticas de seguridad a intervalos planificados para asegurar su conveniencia, adecuación y eficacia continuas.
2. Se mantiene evidencia de la aprobación por la alta dirección de las políticas de seguridad de la información</t>
  </si>
  <si>
    <t>Roles y Responsabilidades para la seguridad de la información</t>
  </si>
  <si>
    <t xml:space="preserve">1. Se encuentran definidas y asignadas las responsabilidades de seguridad de la información
2. Los responsables identifican sus responsabilidades y las ejecutan de manera adecuada
</t>
  </si>
  <si>
    <t>Separación de deberes</t>
  </si>
  <si>
    <t>1. Se separan los deberes y áreas de responsabilidad en seguridad de la información</t>
  </si>
  <si>
    <t>Contacto con las autoridades</t>
  </si>
  <si>
    <t>1. Se mantienen contactos apropiados con las autoridades pertinentes</t>
  </si>
  <si>
    <t>Contacto con grupos de interés especial</t>
  </si>
  <si>
    <t>1. Se mantienen contactos apropiados con grupos de interés especial u otros foros y asociaciones profesionales especializadas en seguridad.</t>
  </si>
  <si>
    <t>1. Se trata la seguridad de la información en la gestión de proyectos.
2. Se contempla la valoración de los riesgos de seguridad de la información en el proyecto, oportunamente, para identificar los controles necesarios.
3. Se identifican y revisan las implicaciones de la seguridad de la información de forma regular en todos los proyectos</t>
  </si>
  <si>
    <t>Política para Dispositivos Móviles</t>
  </si>
  <si>
    <t>1. Se cuenta con una política de dispositivos móviles definida, aprobada, publicada y comunicada.
2. Se cuenta con medidas de seguridad de soporte para los riesgos introducidos por el uso de dispositivos móviles.
3. Se tienen definidos los lineamientos para el registro de los dispositivos móviles
4. Se tienen definidos los requisitos de la protección física de los dispositivos móviles
5. Se tienen establecidas las restricciones para la instalación de software en los dispositivos móviles
6. Se tienen definidos los requisitos para las versiones de software de dispositivos móviles y para aplicar parches.
7. Se tienen establecidas las restricciones de conexión a servicios de información
8. Se cuenta con controles de acceso para los dispositivos móviles
9. Se implementan técnicas criptográficas
10. Se cuenta con protección contra software malicioso.
11. Se cuenta con técnicas de des habilitación remota, borrado o cierre.
12. Se cuenta con copias de respaldo.
13. Se tienen definidos los lineamientos para el uso de servicios y aplicaciones web.</t>
  </si>
  <si>
    <t xml:space="preserve">1. Se cuenta con una política de teletrabajo definida, aprobada, publicada y comunicada.
2. Se cuenta con medidas de seguridad de soporte, para proteger la información a la que se tiene acceso, que es procesada o almacenada en los lugares en los que se realiza teletrabajo.
3. Se considera la seguridad física existente en el sitio del teletrabajo, teniendo en cuenta la seguridad física de la edificación y del entorno local.
4. Se tienen definidos los requisitos de seguridad de las comunicaciones, teniendo en cuenta la necesidad de acceso remoto a los sistemas internos de la organización.
5. Se tienen definidos los requisitos para el suministro de acceso al escritorio virtual.
6. Se tienen definidos los requisitos para el uso de redes domésticas y requisitos o restricciones sobre la configuración de servicios de red inalámbrica
7. Se tienen definidos políticas y procedimientos para evitar disputas acerca de derechos de propiedad intelectual desarrollados en equipos de propiedad privada.
8. Se encuentran definidos los acuerdos de licenciamiento de software 
9. Se tienen establecidos los requisitos de firewall y de protección contra software malicioso.
</t>
  </si>
  <si>
    <t>Antes de la contratación laboral</t>
  </si>
  <si>
    <t>Investigación preliminar</t>
  </si>
  <si>
    <t>1. Se revisan los antecedentes de los candidatos a empleados
2. Se revisan los antecedentes de los contratistas
3. Se revisan los antecedentes de usuarios de terceras partes
4. Se consideran en estas revisiones la legislación pertinente
5. Se solicita una referencia de comportamiento satisfactorio
6. Se verifica la exactitud de la hoja de vida
7. Se verifican temas adicionales como comportamiento crediticio o antecedentes criminales (judicial)
8. Cuando se va a tener acceso a información de tipo financiero o bancario se realizan verificaciones adicionales</t>
  </si>
  <si>
    <t>Términos y condiciones laborales</t>
  </si>
  <si>
    <t>1. Los empleados, contratistas o usuarios de terceras partes firman el contrato laboral que incluye responsabilidades en S.I
2. Los empleados, contratistas o usuarios de terceras partes firman un acuerdo de confidencialidad antes de cualquier acceso
3. Los empleados firman acuerdo de privacidad de datos personales
4. Se considera en los contratos temas de derechos de autor 
5. Se consideran temas sobre el trabajo en casa y horas extras
6. Se consideran acciones a tomar si no se siguen los lineamientos expuestos en el contrato
7. Se considera que se mantengan las consideraciones de seguridad de la información, más allá de la vigencia del contrato</t>
  </si>
  <si>
    <t>A.7.2</t>
  </si>
  <si>
    <t>Durante la vigencia del contrato laboral</t>
  </si>
  <si>
    <t xml:space="preserve">1. Exige la dirección que todos los empleados o contratistas apliquen la seguridad según las políticas de la organización
2. Están los empleados y contratistas adecuadamente informados sobre sus responsabilidades en S.I antes de darles acceso
3. Están motivados de manera apropiada para cumplir con las políticas de seguridad de la organización
La entidad cuenta con un canal para el reporte anónimo de incumplimiento de las políticas o procedimientos de S.I </t>
  </si>
  <si>
    <t>Educación, formación y sensibilización en seguridad de la información</t>
  </si>
  <si>
    <t>1. Reciben los empleados formación en temas de S.I de manera formal
2. Cuando se considera pertinente los contratistas y usuarios de terceras partes reciben formación en S.I formal
3. Incluye la formación el tema de políticas de seguridad de la organización
4. Incluye la formación pasos a seguir en caso de un incidente de seguridad
5. Se evalúa la eficacia de los programas de formación colocando a prueba el conocimiento transferido a los empleados</t>
  </si>
  <si>
    <t xml:space="preserve">1. Existen procesos disciplinarios formales para empleados que hayan cometido una violación de S.I
2. Es este proceso disciplinario imparcial y correcto
3. En casos graves contempla el proceso el retiro de funciones, derechos de acceso, privilegios y salida de las instalaciones
</t>
  </si>
  <si>
    <t>A.7.3</t>
  </si>
  <si>
    <t>Terminación o cambio de la contratación laboral</t>
  </si>
  <si>
    <t>Responsabilidades en la terminación</t>
  </si>
  <si>
    <t>1. Se definen y se asignan las responsabilidades para la terminación o cambio de la contratación laboral
2. Los contratos con empleados y contratistas incluye responsabilidades y deberes aún después de la terminación</t>
  </si>
  <si>
    <t>Responsabilidad por los activos</t>
  </si>
  <si>
    <t>1. Se tienen identificados los activos de información
2. Se cuenta con un inventario o matriz de activos
3. Los activos se encuentran clasificados</t>
  </si>
  <si>
    <t>Se tiene, sin embargo, hay que actualizarlo</t>
  </si>
  <si>
    <t>1. Se tiene identificado el propietario por activo
2. El propietario conoce los activos que están bajo su responsabilidad</t>
  </si>
  <si>
    <t>Se tiene dentro de la matriz</t>
  </si>
  <si>
    <t xml:space="preserve">1. Se cuentan con reglas, políticas, guías o procedimientos para el uso aceptable de los activos
2. Los contratistas y/o externos que usan activos de información, son consientes de los requisitos de seguridad que aplican para los activos
</t>
  </si>
  <si>
    <t>se debe levantar un nuevo procedimiento para el uso aceptable de los activos o revisar en donde se involucra</t>
  </si>
  <si>
    <t>Devolución de los activos</t>
  </si>
  <si>
    <t xml:space="preserve">1. Se cuenta con guías o procedimientos para la devolución de activos
2. Se cuenta con guías o procedimientos para la adquisición del activo por parte del funcionario
3. Se cuenta con guías o procedimientos para dar de baja a los activos
</t>
  </si>
  <si>
    <t>Existe un paz y salvo para la entrega de activos. Se debe validar en donde está atado (o a una política o a un procedimiento)</t>
  </si>
  <si>
    <t>Clasificación de la Información</t>
  </si>
  <si>
    <t>1. La información se encuentra clasificada
2. Se cuenta con procedimientos o guías para la clasificación de la información
3. El propietario de la información es quien clasifica la información
4. La información crítica cuenta con niveles de protección que garantice su confidencialidad
5. La clasificación de la información se comparte con los contratistas y partes externas</t>
  </si>
  <si>
    <t>si, la información se encuentra clasificada</t>
  </si>
  <si>
    <t xml:space="preserve">1. Se tienen procedimientos para el etiquetado de la información
2. Se comparte el procedimiento a los contratistas y partes externas
3. El etiquetado de la información permite identificar fácilmente la información confidencial
4. El etiquetado aplica para la información enviada por correo electrónico o cualquier medio de transmisión de datos
5. La documentación física cuenta con el etiquetado de la información
</t>
  </si>
  <si>
    <t>La información se encuentra clasificada de acuerdo al instructivo de clasificación de la información , sin embargo, es necesario validar dentro del sistema ERP, y generar rondas para validar el cumplimiento en las otras de áreas.</t>
  </si>
  <si>
    <t xml:space="preserve">1. Se tiene procedimiento para el manejo de activos
2. Se identifica de manera oportuna el correcto uso del almacenamiento de los activos
</t>
  </si>
  <si>
    <t>levantar un nuevo procedimiento que incluya el manejo y la devolución de activos</t>
  </si>
  <si>
    <t>A.8.3</t>
  </si>
  <si>
    <t>Gestión de medios removibles</t>
  </si>
  <si>
    <t>1. Se tiene procedimiento para la gestión de medios removibles
2. Los medios removibles con información crítica y confidencial, se encuentran almacenados en un lugar seguro
3. Se cuenta con niveles de cifrado para la información crítica en medios removibles
4. Se tienen identificados dentro de los activos los medios removibles</t>
  </si>
  <si>
    <t>Existe una política de manejo de medios removible. Se debe ajustar y revisar</t>
  </si>
  <si>
    <t>1. Se cuenta con guías o instructivos para el borrado seguro de la información
2. La información obsoleta con información confidencial se destruye de forma segura (incineración, borrado seguro de datos, entre otros)
3. Existe algún tercero encargado de la disposición de los medios</t>
  </si>
  <si>
    <t>existe una policiay se debe cifrar</t>
  </si>
  <si>
    <t xml:space="preserve">1. Se realiza transferencia de información física fuera de las instalaciones de la entidad
2. Existen acuerdos de confidencialidad con la(s) empresa(s) de mensajería
3. La información es embalada de tal forma que se identifique alguna alteración indebida
4. Se almacenan los registros de la información que se transfiere de forma física
5. Se cifra la información que viaja por medios físicos
</t>
  </si>
  <si>
    <t>validar que información debemos realmente cifrar</t>
  </si>
  <si>
    <t>A.9.1</t>
  </si>
  <si>
    <t>Requisitos del negocio para control de acceso</t>
  </si>
  <si>
    <t>A.9.1.1</t>
  </si>
  <si>
    <t>Política de control de acceso</t>
  </si>
  <si>
    <t>1. Se cuenta con política de control de acceso
2. Se tienen identificados los roles para el control de acceso a la información digital y física
3. Se hacen revisiones periódicas y formales sobre el software que está siendo utilizado</t>
  </si>
  <si>
    <t>A.9.1.2</t>
  </si>
  <si>
    <t>Acceso a redes y servicios de red</t>
  </si>
  <si>
    <t>1. Se cuenta con procedimientos para permitir el acceso de los usuarios a las redes y servicios de red
2. Se realiza monitoreo constante del consumo de los servicios de red de la entidad</t>
  </si>
  <si>
    <t>A.9.2</t>
  </si>
  <si>
    <t>Gestión de acceso a usuarios</t>
  </si>
  <si>
    <t>A.9.2.1</t>
  </si>
  <si>
    <t>Registro y cancelación de usuarios</t>
  </si>
  <si>
    <t xml:space="preserve">1. Se cuenta con un procedimiento de registro y cancelación de usuarios
2. Se identifican los roles y permisos de los usuarios dentro de las aplicaciones
</t>
  </si>
  <si>
    <t>A.9.2.2</t>
  </si>
  <si>
    <t>Suministro de acceso de usuarios</t>
  </si>
  <si>
    <t>1. Se mantiene un registro central de los derechos de acceso suministrados a una
identificación de usuario para acceder a sistemas de información y servicios.
2. Se adoptan los derechos de acceso de usuarios que han cambiado de roles o de empleo, y se
retiran o bloquea inmediatamente los derechos de acceso de los usuarios que han dejado la organización.
3. Se revisa periódicamente los derechos de acceso con los propietarios de los sistemas de
información o servicios</t>
  </si>
  <si>
    <t>A.9.2.3</t>
  </si>
  <si>
    <t>Gestión de derechos de acceso privilegiado</t>
  </si>
  <si>
    <t>1. Se tienen identificados los usuarios con accesos privilegiados a las aplicaciones y servicios de la entidad
2. Se registran logs de auditoría sobre las acciones realizadas de los usuarios privilegiados
3. Para el acceso con usuarios privilegiados, se realiza con un usuario diferente al habitual</t>
  </si>
  <si>
    <t>A.9.2.4</t>
  </si>
  <si>
    <t>Gestión de información secreta para la autenticación de usuarios</t>
  </si>
  <si>
    <t xml:space="preserve">1. Se cuenta con guías o procedimientos para la gestión de información secreta
2. Se suministra la información de autenticación secreta por canales seguros
</t>
  </si>
  <si>
    <t>A.9.2.5</t>
  </si>
  <si>
    <t>Revisión de los derechos de acceso de usuarios</t>
  </si>
  <si>
    <t xml:space="preserve">1. Los permisos de los usuarios se revocan luego de cambio de cargo, promoción o retiro de la entidad
2. Los derechos de acceso a usuario se revisan regularmente
</t>
  </si>
  <si>
    <t>A.9.2.6</t>
  </si>
  <si>
    <t>Retiro o ajuste de los derechos de acceso</t>
  </si>
  <si>
    <t>1. El retiro de los derechos de acceso cuenta con fecha de caducidad
2. Cada vez que los funcionarios se retiran, se les revocan todos sus derechos de acceso</t>
  </si>
  <si>
    <t>A.9.3</t>
  </si>
  <si>
    <t>Responsabilidades de los usuarios</t>
  </si>
  <si>
    <t>A.9.3.1</t>
  </si>
  <si>
    <t>Uso de información secreta para la autenticación</t>
  </si>
  <si>
    <t>1. Se realizan capacitaciones a los funcionarios para que sus contraseñas sean seguras y fáciles de recordar
2. Se cuentan con políticas que permitan que la contraseña cambie la primera vez que ingresa</t>
  </si>
  <si>
    <t>A.9.4</t>
  </si>
  <si>
    <t>Control de acceso a sistemas y aplicaciones</t>
  </si>
  <si>
    <t>A.9.4.1</t>
  </si>
  <si>
    <t>Restricción de acceso a la información</t>
  </si>
  <si>
    <t>1. Se controlan los permisos a leer, escribir y borrar datos del sistema y las aplicaciones
2. Se controlan los accesos de los usuarios a sistemas y aplicaciones específicas</t>
  </si>
  <si>
    <t>A.9.4.2</t>
  </si>
  <si>
    <t>Procedimiento de ingreso seguro</t>
  </si>
  <si>
    <t xml:space="preserve">1. La autenticación de los usuarios se realiza de forma centralizada entre el Directorio Activo y las aplicaciones
2. Las aplicaciones y sistemas se encuentran protegidas contra ataques de fuerza bruta
3. Las aplicaciones cuentan con niveles de seguridad que permitan evitar la transmisión de la contraseña en texto plano
</t>
  </si>
  <si>
    <t>A.9.4.3</t>
  </si>
  <si>
    <t>Sistema de gestión de contraseñas</t>
  </si>
  <si>
    <t xml:space="preserve">1. Se cuentan con sistemas de gestión de contraseñas que permitan evitar el reúso de contraseñas
2. Se cuentan con sistemas que permitan que las contraseñas sean de calidad y no sean fáciles de adivinar
3. El sistema permite que la contraseña no se muestre en la pantalla en texto claro
</t>
  </si>
  <si>
    <t>A.9.4.4</t>
  </si>
  <si>
    <t>Uso de programas utilitarios privilegiados</t>
  </si>
  <si>
    <t xml:space="preserve">1. Se restringe el uso de programas utilitarios que puedan anular el sistema
2. Se tiene registro de la instalación de programas utilitarios 
</t>
  </si>
  <si>
    <t>A.9.4.5</t>
  </si>
  <si>
    <t>Control de acceso a códigos fuente de programas</t>
  </si>
  <si>
    <t xml:space="preserve">1. Se cuenta con procedimientos para el acceso al código fuente
2. Se tienen logs de los usuarios que acceden a los códigos fuente
</t>
  </si>
  <si>
    <t>A.10.1</t>
  </si>
  <si>
    <t>Controles criptográficos</t>
  </si>
  <si>
    <t>A.10.1.1</t>
  </si>
  <si>
    <t>Política de uso de controles criptográficos</t>
  </si>
  <si>
    <t>1. Se cuenta con una política de controles criptográficos
2. Se tiene socializada la política de controles criptográficos
3. Se tiene implementada la política de controles criptográficos</t>
  </si>
  <si>
    <t>A.10.1.2</t>
  </si>
  <si>
    <t>Gestión de llaves</t>
  </si>
  <si>
    <t xml:space="preserve">1. Se cuenta con una política de uso de las llaves criptográficas
2. Se gestiona el ciclo de vida de las llaves criptográficas
3. Se cuentan con controles para garantizar la protección y el uso de las llaves criptográficas
</t>
  </si>
  <si>
    <t>SEGURIDAD FÍSICA</t>
  </si>
  <si>
    <t>A11.1</t>
  </si>
  <si>
    <t>Áreas seguras</t>
  </si>
  <si>
    <t>A.11.1.1</t>
  </si>
  <si>
    <t>Perímetro de seguridad física</t>
  </si>
  <si>
    <t>1. Se utilizan perímetros de seguridad física tales como paredes y puertas de acceso para proteger áreas de información
2. Son los perímetros de las edificaciones o lugares que contengan información sólidos y robustos
3. Se cuenta con un lugar de recepción para ingresar
4. Se cuenta con alarmas y sistemas de supervisión
5. Se cuentan con sistemas de detección de intrusos</t>
  </si>
  <si>
    <t>A.11.1.2</t>
  </si>
  <si>
    <t>Controles de acceso físico</t>
  </si>
  <si>
    <t xml:space="preserve">1. Están las áreas seguras protegidas con controles de acceso físico
2. Se registra la fecha y la hora de entrada y salida de visitantes
3. Se cuenta con tarjetas de control de acceso
4. Se utiliza alguna forma de identificación visible
5. Se tiene control sobre los contratistas para el ingreso a áreas seguras y que esto se haga cuando sea necesario
6. Se revisan y se actualizan de manera formal los derechos de acceso
</t>
  </si>
  <si>
    <t>A.11.1.3</t>
  </si>
  <si>
    <t>Seguridad en oficinas, recintos e instalaciones</t>
  </si>
  <si>
    <t>1. Se mantienen las áreas seguras fuera de la visita del público
2. Se mantienen las instalaciones con un bajo perfil, sin letreros e indicaciones sobre su objeto social
3. Los directorios y listados telefónicos están protegidos</t>
  </si>
  <si>
    <t>A.11.1.4</t>
  </si>
  <si>
    <t>Protección contra amenazas externas y ambientales</t>
  </si>
  <si>
    <t>1. Se cuenta con controles físicos contra incendios
2. Se cuenta con controles físicos contra inundaciones
3. Se mantienen los materiales combustibles alejados de zonas de información
4. Se mantienen los equipos de repuesto y soporte alejados de las zonas de información</t>
  </si>
  <si>
    <t>A.11.1.5</t>
  </si>
  <si>
    <t>Trabajo en áreas seguras</t>
  </si>
  <si>
    <t>1. Se supervisa el trabajo en áreas seguras
2. Las áreas seguras que estén vacías se aseguran y se supervisan
3. Está prohibido el uso de equipos de fotografía o filmación a personal no autorizado</t>
  </si>
  <si>
    <t>A.11.1.6</t>
  </si>
  <si>
    <t>Áreas de carga, despacho y acceso público</t>
  </si>
  <si>
    <t>1. Están estos puntos protegidos con controles de acceso
2. Se controla el acceso de personal de carga a otras áreas de la organización
3. Se inspecciona el material que llega
4. Se supervisan las áreas de carga y despacho</t>
  </si>
  <si>
    <t>A.11.2</t>
  </si>
  <si>
    <t>Seguridad  de los equipos</t>
  </si>
  <si>
    <t>A.11.2.1</t>
  </si>
  <si>
    <t>Ubicación y protección de los equipos</t>
  </si>
  <si>
    <t>1. Se tienen controles para evitar amenazas físicas
2. Se cuenta con directrices para comer, beber y fumar, entre otras.
3. Se supervisan las condiciones ambientales
4. Se cuenta con protección contra rayos en las edificaciones</t>
  </si>
  <si>
    <t>A.11.2.2</t>
  </si>
  <si>
    <t>Servicios de suministro</t>
  </si>
  <si>
    <t>1. Se protegen los equipos contra fallas en la energía
2. Se inspeccionan regularmente y de manera formal estos servicios
3. Se cuenta con UPS
4. Se cuenta con generador de energía o planta
5. Se cuenta con interruptores de emergencia
6. Es el suministro de agua estable y adecuado
7. Se cuenta con redundancia a nivel de redes de telecomunicaciones</t>
  </si>
  <si>
    <t>A.11.2.3</t>
  </si>
  <si>
    <t>Seguridad del cableado</t>
  </si>
  <si>
    <t>1. Son las líneas de energía y telecomunicaciones subterráneas o están protegidas de otras  maneras
2. Está el cableado protegido contra posibles interceptaciones
3. Están separados los cables de energía de los de datos
4. Se rotulan los cables 
5. Se cuenta con planos del cableado actualizados
6. Se hacen inspecciones regulares y formales sobre el cableado
7. Se controla el acceso a los módulos del cableado</t>
  </si>
  <si>
    <t>A.11.2.4</t>
  </si>
  <si>
    <t>Mantenimiento de los equipos</t>
  </si>
  <si>
    <t xml:space="preserve">1. Cumple el mantenimiento con normas técnicas definidas por el proveedor
2. Solamente el personal de mantenimiento calificado realiza estas labores
3. Se mantiene un registro formal de las fallas ocurridas y de los mantenimientos realizados
4. Se implementan controles antes de una revisión para proteger la información
</t>
  </si>
  <si>
    <t>A.11.2.5</t>
  </si>
  <si>
    <t>Salida de equipos</t>
  </si>
  <si>
    <t xml:space="preserve">1. Los equipos o información se retiran con la respectiva autorización
2. Están claramente identificados los empleados o contratistas con autoridad para permitir el retiro de activos
3. Se cuenta con límites de tiempo para el retiro de equipos y se verifica este cumplimiento
4. Se registran de manera formal las actividades de retiro y devolución
</t>
  </si>
  <si>
    <t>A.11.2.6.</t>
  </si>
  <si>
    <t>Seguridad de los equipos fuera de las instalaciones</t>
  </si>
  <si>
    <t xml:space="preserve">1. Se cuenta con medidas de seguridad para los equipos cuando están fuera de las instalaciones
2. Se consideran las observaciones del fabricante para cuando están fuera de las instalaciones
3. Se implementan controles para el trabajo que se realice fuera de la oficina
</t>
  </si>
  <si>
    <t>A.11.2.7</t>
  </si>
  <si>
    <t>Seguridad en la reutilización o eliminación de los equipos</t>
  </si>
  <si>
    <t xml:space="preserve">1. Se elimina software e información de manera segura antes de su eliminación o posible reutilización
2. Se utilizan técnicas seguras de eliminación de la información
3. Se realiza un análisis para ver que elementos deberían destruirse físicamente
</t>
  </si>
  <si>
    <t>A.11.2.8</t>
  </si>
  <si>
    <t>Equipos no atendidos</t>
  </si>
  <si>
    <t xml:space="preserve">1. Se cuenta con una política o lineamiento que permita asegurar los equipos desatendidos
2. Se cuenta con lineamientos que indiquen a los usuarios la importancia del cierre de sesión de las aplicaciones o 3. servicios de red, al momento de no necesitar estos recursos
4. Se cuenta con medidas lógicas (Log-off Automático) que permita proteger el equipo en un tiempo determinado </t>
  </si>
  <si>
    <t>A.11.2.9</t>
  </si>
  <si>
    <t>Política de escritorio y pantallas limpias</t>
  </si>
  <si>
    <t xml:space="preserve">1. Se cuenta con una política de escritorio limpio
2. Se mantienen los escritorios y pantallas limpias en la oficina
3. La pantalla posee una contraseña para ser desbloqueada por inactividad
</t>
  </si>
  <si>
    <t>GESTIÓN DE OPERACIONES</t>
  </si>
  <si>
    <t>A.12.1</t>
  </si>
  <si>
    <t>Procedimientos operacionales y responsabilidades</t>
  </si>
  <si>
    <t>A.12.1.1</t>
  </si>
  <si>
    <t>Documentación de los procedimientos de operación</t>
  </si>
  <si>
    <t>1. Se documentan los procedimientos de operación
2. Se mantienen y están disponibles los procedimientos de operación
3. Se cuenta con procedimientos para el procesamiento y manejo de la información
4. Se cuenta con procedimientos para realizar copias de respaldo
5. Se cuenta con procedimientos para el manejo de errores o condiciones de excepción</t>
  </si>
  <si>
    <t>A.12.1.2</t>
  </si>
  <si>
    <t>Gestión del cambio</t>
  </si>
  <si>
    <t>1. Se identifican y se registran los cambios significativos
2. Se planifican y se aprueban los cambios
3. Se realiza evaluación de impacto de estos cambios
4. Se cuenta con un procedimiento formal para los cambios propuestos</t>
  </si>
  <si>
    <t>A.12.1.3</t>
  </si>
  <si>
    <t>Gestión de la capacidad</t>
  </si>
  <si>
    <t>1. Se cuenta con una política de gestión de la capacidad
2. Se cuenta con procedimientos para la gestión de la capacidad
3. Se supervisan los diferentes recursos de la organización
4. Se hacen planes de requerimientos de capacidad futura requerida
5. Se cuenta con herramientas para la gestión de la capacidad</t>
  </si>
  <si>
    <t>A.12.1.4</t>
  </si>
  <si>
    <t>Separación de los ambientes de desarrollo, pruebas, y operación</t>
  </si>
  <si>
    <t>1. Están separadas las instalaciones de desarrollo, ensayo y operación
2. Se cuentan con reglas documentadas para la transferencia de software de desarrollo a producción
3. Se ejecuta el software de desarrollo y operación en diferentes sistemas
4. Están separados los compiladores y editores de desarrollo del sistema de producción
5. El ambiente de prueba es similar al ambiente de producción
6. Se utilizan diferentes perfiles de usuario en producción como en desarrollo
7. Los datos sensibles o confidenciales no se utilizan en el sistema de pruebas</t>
  </si>
  <si>
    <t>A.12.2</t>
  </si>
  <si>
    <t>Protección contra código malicioso</t>
  </si>
  <si>
    <t>A.12.2.1</t>
  </si>
  <si>
    <t>Controles contra códigos maliciosos</t>
  </si>
  <si>
    <t>1. Se cuenta con una política que prohíba el uso de software no autorizado
2. Se realizan revisiones regulares sobre el software operativo para detectar este tipo de códigos
3. Se cuenta con antivirus en los equipos y servidores
4. Se realiza verificación del software o archivos en medios ópticos o electrónicos antes de su uso
5. Se realiza verificación en adjuntos antes de su uso
6. Se realizan verificaciones sobre las páginas web para comprobar la presencia de código malicioso
7. Se tienen definidas responsabilidades para la gestión y control contra estos códigos
8. Se cuenta con planes de continuidad en caso de estos códigos
9. Se cuenta con subscripciones para enterarse de posibles códigos viajando por las redes
10. Se actualiza de manera automática el software de protección</t>
  </si>
  <si>
    <t>A.12.3</t>
  </si>
  <si>
    <t>Respaldo</t>
  </si>
  <si>
    <t>A.12.3.1</t>
  </si>
  <si>
    <t>Respaldo de la información</t>
  </si>
  <si>
    <t>1. Se cuenta con procedimientos para hacer estos respaldo
2. Se lleva un registro formal de estos respaldos
3. Están los respaldos de acuerdo con la importancia para el negocio de la información o software
4. Se almacén los respaldos en un sitio lejano
5. Se protegen los respaldos en la relacionado con el ambiente
6. Se prueban los respaldos
7. Cuando la información es confidencial se cifran los respaldos</t>
  </si>
  <si>
    <t>A.12.4</t>
  </si>
  <si>
    <t>Registros y supervisión</t>
  </si>
  <si>
    <t>A.12.4.1</t>
  </si>
  <si>
    <t>Registro de auditorías</t>
  </si>
  <si>
    <t>1. Se mantienen durante un periodo acordado los registros de actividades usuarios y eventos de seguridad
2. Los registros de auditoría incluyen el ID de los usuarios
3. Incluyen fecha y hora 
4. Incluyen ubicación
5. Incluyen registro de los rechazos y aceptaciones para la entrada a los sistemas
6. Incluyen cambios que se realicen sobre la configuración del sistema
7. Incluyen el uso de privilegios
8. Incluyen el uso de aplicaciones o utilidades
9. Incluyen los archivos a los que se ha tenido acceso
10. Incluyen direcciones y protocoles de red
11. Incluyen posibles alarmas generadas por el sistema de control de acceso
12. Incluyen posibles desactivaciones a los sistemas de control y protección
13. Está prohibido el acceso a esta información por parte de los administradores</t>
  </si>
  <si>
    <t>A.12.4.2</t>
  </si>
  <si>
    <t>Protección de la información de registro</t>
  </si>
  <si>
    <t>1. Se protegen los registros con el acceso o manipulación no autorizada
2. Se tiene control sobre los registros que se editan o eliminan
3. Se tiene control sobre las capacidades de almacenamiento para estos registros
4. Se cuenta con políticas de retención por periodos determinados</t>
  </si>
  <si>
    <t>A.12.4.3</t>
  </si>
  <si>
    <t>Registros del administrador y del operador</t>
  </si>
  <si>
    <t>1. Se registran las actividades tanto de los operadores como del administrador del o los sistemas
2. Se incluye la hora en estos registros
3. Se incluye información adicional sobre el evento o falla 
4. Se puede saber cuál cuenta y cuál administrador estuvo involucrado
5. Se puede saber cuáles procesos estuvieron involucrados
6. Se revisan de manera formal estos registros
7. Se consideran parámetros de desempeño y capacidad al activar estas funciones</t>
  </si>
  <si>
    <t>A.12.4.4</t>
  </si>
  <si>
    <t>Sincronización de relojes</t>
  </si>
  <si>
    <t>1. Están los relojes de los sistemas sincronizados con una fuente de tiempo exacta y precisa</t>
  </si>
  <si>
    <t>A.12.5</t>
  </si>
  <si>
    <t>Control del software en operación</t>
  </si>
  <si>
    <t>A.12.5.1</t>
  </si>
  <si>
    <t>Instalación del software en sistemas en operación</t>
  </si>
  <si>
    <t>1. Las actualizaciones del software operativo es realizada por personal idóneo y capacitado
2. Los sistemas operativos cuenta exclusivamente con códigos ejecutables aprobados y no con elementos en desarrollo
3. Se realizan pruebas eficaces sobre el software antes de llevarlo a producción
4. Se cuenta con una estrategia de restauración cuando se va a realizar un cambio importante
5. Se hace registro sobre los cambios en las librerías
6. Se mantienen copias de las versiones anteriores del software como una medida de contingencia
7. Para el software suministrado por proveedores se cuenta con soporte
8. Para cambios importantes se consideran los requisitos del negocio
9. Se monitorean las actividades realizadas por los proveedores de software</t>
  </si>
  <si>
    <t>A.12.6</t>
  </si>
  <si>
    <t>Gestión de la vulnerabilidad técnica</t>
  </si>
  <si>
    <t>A.12.6.1</t>
  </si>
  <si>
    <t>Gestión de las vulnerabilidades técnicas</t>
  </si>
  <si>
    <t>1. Se cuenta con información oportuna de las vulnerabilidades técnicas
2. Se toman las acciones apropiadas para tratar los riesgos
3. Se tienen definidos roles y responsabilidades para estas actividades
4. Se cuentan con procedimientos para tratar las vulnerabilidades
5. Se analizan los riesgos al actualizar un sistema
6. Se prueban los parches o actualizaciones antes de su instalación
7. Se lleva un registro de la actividades realizadas
8. Se supervisa el proceso de gestión de vulnerabilidades</t>
  </si>
  <si>
    <t>A.12.6.2</t>
  </si>
  <si>
    <t xml:space="preserve">Restricciones en la instalación de software </t>
  </si>
  <si>
    <t>1. Existe una política sobre la instalación de software por parte de los usuarios
2. Se aplica el principio de menor privilegio cuando se trata de dar permiso en la instalación de software
3. La política determina que tipo de software se puede instalar y cual no.</t>
  </si>
  <si>
    <t xml:space="preserve">A.12.7 </t>
  </si>
  <si>
    <t>Consideraciones de auditoría para los sistemas de información</t>
  </si>
  <si>
    <t>A.12.7.1.</t>
  </si>
  <si>
    <t>Controles de auditoría sobre los sistemas de información</t>
  </si>
  <si>
    <t>1. Se tienen restricciones en la realización de auditorías sobre los sistemas en operación
2. Se delimita el alcance de las auditorías
3. Las auditorías sólo permiten procesos de lectura (no de modificación de registros)
4. Las auditorías que implican indisponibilidad se hacen en horas no laborales
5. Se hace un registros de las actividades que realizan los auditores</t>
  </si>
  <si>
    <t>A.13.1</t>
  </si>
  <si>
    <t>Gestión de la Seguridad de las Redes</t>
  </si>
  <si>
    <t>A.13.1.1</t>
  </si>
  <si>
    <t>Control de redes</t>
  </si>
  <si>
    <t>1. Se cuentan con controles para el acceso no autorizado en las redes de telecomunicaciones
2. Se cuenta con un procedimiento que establezca responsabilidades para la gestión de equipos</t>
  </si>
  <si>
    <t>A.13.1.2</t>
  </si>
  <si>
    <t>Seguridad de los servicios de red</t>
  </si>
  <si>
    <t>1. Se establecieron acuerdos con los proveedores del servicio de red para el derecho de auditoría
2. Se establecieron niveles para la prestación del servicio
3. Se cuentan con procedimientos para el uso de los servicios de red</t>
  </si>
  <si>
    <t>A.13.1.3</t>
  </si>
  <si>
    <t>Separación en las redes</t>
  </si>
  <si>
    <t>1. Se cuentan con separación en las redes como vlans
2. Se cuenta con controles de acceso entre las redes ACLs</t>
  </si>
  <si>
    <t>A.13.2</t>
  </si>
  <si>
    <t>Transferencia de Información</t>
  </si>
  <si>
    <t>A.13.2.1</t>
  </si>
  <si>
    <t>Políticas y Procedimientos de transferencia de Información</t>
  </si>
  <si>
    <t>1. Se cuenta con una política de transferencia de información
2. Se cuenta con un procedimiento de transferencia de información
3. Se cuenta con controles como criptografía para la transferencia de información crítica
4. Se cuenta con controles que eviten la interceptación de información crítica</t>
  </si>
  <si>
    <t>A.13.2.2</t>
  </si>
  <si>
    <t>Acuerdos sobre transferencia de Información</t>
  </si>
  <si>
    <t>1. Se cuenta con acuerdos para el intercambio de información con las partes externas
2. Se cuenta con procedimiento para el intercambio de información
3. Los acuerdos y procedimientos de intercambio de información cumplen con las regulaciones como GEL 3.1</t>
  </si>
  <si>
    <t>A.13.2.3</t>
  </si>
  <si>
    <t>Mensajería Electrónica</t>
  </si>
  <si>
    <t>1. Se cuentan con controles para evitar la interceptación del correo electrónico o mensajería
2. Se cuenta con controles para garantizar la autenticidad de los correos electrónicos (firmas, rotulado)</t>
  </si>
  <si>
    <t>A.13.2.4</t>
  </si>
  <si>
    <t>Acuerdos de Confidencialidad o de no divulgación</t>
  </si>
  <si>
    <t>1. Se cuentan con acuerdos de confidencialidad
2. Se revisan regularmente los acuerdos de confidencialidad</t>
  </si>
  <si>
    <t>A.14.1</t>
  </si>
  <si>
    <t>Requisitos de seguridad de los sistemas de información</t>
  </si>
  <si>
    <t>A.14.1.1</t>
  </si>
  <si>
    <t>Análisis y especificación de requisitos de seguridad de la información</t>
  </si>
  <si>
    <t>1. Se cuentan con guías para los requisitos de seguridad de la información en nuevos desarrollos
2. En los sistemas de información, se identifican los requisitos de seguridad de la información</t>
  </si>
  <si>
    <t>A.14.1.2</t>
  </si>
  <si>
    <t>Seguridad de servicios de las aplicaciones en redes públicas</t>
  </si>
  <si>
    <t>1. Las aplicaciones publicadas en redes públicas, cuentan con certificados de seguridad
2. Se cuentan con niveles de seguridad que garanticen la integridad de la información que se transmite en redes públicas</t>
  </si>
  <si>
    <t>A.14.1.3</t>
  </si>
  <si>
    <t>Protección de transacciones de los servicios de las aplicaciones</t>
  </si>
  <si>
    <t>1. Las transacciones cuentan con niveles de cifrado para garantizar la confidencialidad e integridad de la información
2. Los protocolos de transacción de información se encuentran asegurados</t>
  </si>
  <si>
    <t>A.14.2</t>
  </si>
  <si>
    <t>Seguridad en los procesos de desarrollo y soporte de software</t>
  </si>
  <si>
    <t>A.14.2.1</t>
  </si>
  <si>
    <t>Política de desarrollo de software</t>
  </si>
  <si>
    <t xml:space="preserve">1. Se cuenta con política de desarrollo seguro 
2. Dentro de la política se garantiza la seguridad en los tres ambientes </t>
  </si>
  <si>
    <t>A.14.2.2</t>
  </si>
  <si>
    <t>Procedimiento de control de cambios de sistemas</t>
  </si>
  <si>
    <t>1. los cambios en los sistemas, se realiza a través de un comité de control de cambios
2. Se realizan periódicamente las actualizaciones necesarias sobre las aplicaciones
3. Se cuentan con un registro del versionamiento de actualizaciones del software</t>
  </si>
  <si>
    <t>A.14.2.3</t>
  </si>
  <si>
    <t>Revisión técnica de las aplicaciones después de cambios en la plataforma de operación</t>
  </si>
  <si>
    <t>1. Se cuenta con guías para validar los niveles de seguridad en la aplicación
2. Luego de los cambios en las aplicaciones, se realizan pruebas de los niveles de seguridad de la información</t>
  </si>
  <si>
    <t>A.14.2.4</t>
  </si>
  <si>
    <t>Restricciones en los cambios a los paquetes de software</t>
  </si>
  <si>
    <t>1. Se hacen cambios en los paquetes de software contratados externamente
2. Se conocen los acuerdos de confidencialidad en los paquetes de software</t>
  </si>
  <si>
    <t>A.14.2.5</t>
  </si>
  <si>
    <t>Principios de construcción de sistemas seguros</t>
  </si>
  <si>
    <t>1. Se cuenta con guías o instructivos para la construcción de sistemas seguros de software
2. Se cuenta con planeación de desarrollo seguro en todo el ciclo de desarrollo</t>
  </si>
  <si>
    <t>A.14.2.6</t>
  </si>
  <si>
    <t>Ambientes de desarrollo seguro</t>
  </si>
  <si>
    <t>1. Se cuenta con ambientes separados (desarrollo, pruebas, producción)
2. Se cuentan con accesos de usuario a los ambientes de desarrollo, diferentes a los usuarios habituales</t>
  </si>
  <si>
    <t>A.14.2.7</t>
  </si>
  <si>
    <t>Desarrollo contratado externamente</t>
  </si>
  <si>
    <t>1. Se cuenta con software contratado externamente
2. Se cuentan con políticas de propiedad intelectual aplicables al desarrollo contratado externamente
3. Se cuentan con controles que garanticen los cambios efectivos con el software contratado externamente</t>
  </si>
  <si>
    <t>A.14.2.8</t>
  </si>
  <si>
    <t>pruebas de seguridad en sistemas</t>
  </si>
  <si>
    <t>1. Se cuenta con una lista de chequeo de seguridad en pruebas
2. Se verifican las pruebas de funcionalidad de seguridad luego de los cambios en el sistema</t>
  </si>
  <si>
    <t>A.14.2.9</t>
  </si>
  <si>
    <t>prueba de aceptación en sistemas</t>
  </si>
  <si>
    <t>1. En las pruebas de aceptación, se involucra seguridad de la información
2. Las pruebas se realizan en ambientes de prueba, teniendo en cuenta requisitos de seguridad de la información</t>
  </si>
  <si>
    <t>A.14.3</t>
  </si>
  <si>
    <t>Datos de prueba</t>
  </si>
  <si>
    <t>A.14.3.1</t>
  </si>
  <si>
    <t>Protección de datos de prueba</t>
  </si>
  <si>
    <t>1. Se utilizan datos reales para realizar pruebas
2. Lo usuarios funcionales conocen cuales son los datos de pruebas que se utilizan</t>
  </si>
  <si>
    <t>Seguridad de la información en el manejo de proveedores</t>
  </si>
  <si>
    <t>A.15.1.1</t>
  </si>
  <si>
    <t>Política de seguridad en el manejo con los proveedores</t>
  </si>
  <si>
    <t>1. Se cuenta con una política de seguridad para el manejo de los proveedores
2. Se define el tipo de acceso según el proveedor
3. Se definen obligaciones del proveedor en cuanto a manejo de la seguridad de la información
4. Se definen con el proveedor temas de continuidad y recuperación ante desastres
5. Se firma un acuerdo sobre la responsabilidad del proveedor sobre el manejo de la información</t>
  </si>
  <si>
    <t>A.15.1.2</t>
  </si>
  <si>
    <t>Tratamiento de la seguridad de la información dentro del acuerdo con proveedores</t>
  </si>
  <si>
    <t>1. Se definen obligaciones para el proveedor sobre el cuidado de la información
2. Se estipulan políticas de seguridad con relación al contrato
3. Se estipula el derecho a auditar al proveedor
4. Definición del personal que tendrá acceso a la información</t>
  </si>
  <si>
    <t>A.15.1.3</t>
  </si>
  <si>
    <t>Cadena de suministro de tecnología de información y comunicación</t>
  </si>
  <si>
    <t>1. Los proveedores deben trasladar los requerimientos de seguridad a sus otros proveedores
2. Se realiza un análisis en los proveedores de sus elementos críticos suministrados por terceros
3. Los proveedores tienen una clara conciencia de la cadena de suministros</t>
  </si>
  <si>
    <t>A.15.2.1</t>
  </si>
  <si>
    <t>Seguimiento y revisión de los servicios con los proveedores</t>
  </si>
  <si>
    <t>1. Se realiza seguimiento a los niveles de desempeño
2. Se revisan los reportes elaborados por el proveedor
3. Se definen unos niveles aceptables de prestación del servicio</t>
  </si>
  <si>
    <t>A.15.2.2</t>
  </si>
  <si>
    <t>Gestión de los cambios en los servicios de terceras partes</t>
  </si>
  <si>
    <t>1. Se considera la importancia para el negocio del cambio
2. Se realiza una re-evaluación de los riesgos una vez realizado el cambio
3. Se analizan los riesgos asociados a ciertos cambios</t>
  </si>
  <si>
    <t>GESTIÓN DE INCIDENTES DE SEGURIDAD</t>
  </si>
  <si>
    <t>A.16.1</t>
  </si>
  <si>
    <t>Gestión de Incidentes y mejoras en la seguridad de la información</t>
  </si>
  <si>
    <t>A.16.1.1</t>
  </si>
  <si>
    <t>Responsabilidades y procedimientos</t>
  </si>
  <si>
    <t>1. Se establecen responsabilidades y procedimientos para gestionar los incidentes de seguridad.
2. Los procedimientos contemplan la planificación y preparación de respuesta a incidentes.
3. Los procedimientos contemplan el registro de las actividades para la gestión de incidentes
4. Los procedimientos contemplan las actividades para el manejo de evidencia forense
5. Los procedimientos hacen referencia a un proceso disciplinario formal establecido para ocuparse de los empleados que cometen violaciones a la seguridad.</t>
  </si>
  <si>
    <t>A.16.1.2</t>
  </si>
  <si>
    <t>Reporte de eventos de seguridad de la información</t>
  </si>
  <si>
    <t>1. Se mantienen canales para el reporte de eventos de seguridad de la información
2. Los empleados y contratistas son consientes de su responsabilidad de reportar eventos de seguridad de la información tan pronto como sea posible.
3. Los empleados y contratistas conocen los procedimientos para reportar eventos o incidentes de seguridad.</t>
  </si>
  <si>
    <t>A.16.1.3</t>
  </si>
  <si>
    <t>Reporte de debilidades de seguridad de la información</t>
  </si>
  <si>
    <t>1. Se exige a los empleados y contratistas el reporte oportuno de eventos e incidentes de seguridad de la información</t>
  </si>
  <si>
    <t>A.16.1.4</t>
  </si>
  <si>
    <t>Evaluación de eventos de seguridad de la información y decisiones sobre ellos</t>
  </si>
  <si>
    <t>1. Se cuenta con criterios para la clasificación de incidentes de seguridad.
2. Los resultados de la evaluación y la decisión se registran en detalle para referencia y verificación futuras.</t>
  </si>
  <si>
    <t>A.16.1.5</t>
  </si>
  <si>
    <t>Respuesta a incidentes de seguridad de la información</t>
  </si>
  <si>
    <t>1. Se cuenta con procedimientos documentados para dar respuesta adecuada a los incidentes. 
2. Se tienen definidos los canales y responsables de comunicar la existencia del incidente de seguridad de la información o de cualquier detalle pertinente a él, al personal interno o externo a las organizaciones que necesitan saber.
3. Se realiza un análisis posterior al incidente, según sea necesario, para identificar su origen.</t>
  </si>
  <si>
    <t>A.16.1.6</t>
  </si>
  <si>
    <t>Aprendizaje obtenido de los incidentes de seguridad de la información</t>
  </si>
  <si>
    <t>1. Se evalúan los incidentes presentados para evitar su recurrencia e impacto futuro.</t>
  </si>
  <si>
    <t>A.16.1.7</t>
  </si>
  <si>
    <t>Recolección de evidencia</t>
  </si>
  <si>
    <t>1. Se cuenta con procedimientos para la identificación, recolección, adquisición y preservación de la evidencia de los incidentes.</t>
  </si>
  <si>
    <t>CONTINUIDAD DEL NEGOCIO</t>
  </si>
  <si>
    <t>Continuidad de Seguridad de la información</t>
  </si>
  <si>
    <t>1. Se identifican los requisitos para la continuidad de la gestión de la seguridad de la información en situaciones adversas (durante una crisis o desastre)
2. Se realiza un análisis de impacto en el negocio para determinar los requisitos de seguridad de la información aplicables a situaciones adversas</t>
  </si>
  <si>
    <t>1. Se establecen, documentan, implementan y mantienen procesos, procedimientos y controles para asegurar el nivel de continuidad requerido.
2. Se cuenta con una estructura de gestión adecuada para prepararse, mitigar y responder a un evento perturbador usando personal con la autoridad, experiencia y competencia necesarias.</t>
  </si>
  <si>
    <t>Verificación, revisión y evaluación de la continuidad de la seguridad de la información</t>
  </si>
  <si>
    <t>1. Los controles de continuidad de la seguridad de la información establecidos e implementados, se verifican a intervalos regulares.
2. Se ejecutan y ponen a prueba la funcionalidad de los procesos, procedimientos y controles de continuidad de la seguridad de la información
3. Se ejecutan y ponen a prueba el conocimiento y rutina para operar los procesos, procedimientos y controles de continuidad de la seguridad de la información.
4. Se revisa la validez y la eficacia de las medidas de continuidad de la seguridad de la información cuando cambian los sistemas de información</t>
  </si>
  <si>
    <t>A.17.2</t>
  </si>
  <si>
    <t>1. Las instalaciones de procesamiento de información cuentan con redundancia suficiente para cumplir los requisitos de disponibilidad.
2. Los sistemas de información redundante se ponen a prueba para asegurar su funcionamiento.</t>
  </si>
  <si>
    <t>A.18.1</t>
  </si>
  <si>
    <t>Cumplimiento de los requisitos legales</t>
  </si>
  <si>
    <t>Identificación de la legislación aplicable y requerimientos contractuales</t>
  </si>
  <si>
    <t>1. Se cuenta con políticas apropiados para asegurar el cumplimiento de los diferentes requisitos legales
2. Los gerentes o directivos revisan la legislación que les aplica
3. Se documentan las responsabilidades y controles para cumplir con la legislación
4. Se hacen revisiones periódicas y formales sobre el software que está siendo utilizado</t>
  </si>
  <si>
    <t>Derechos de propiedad intelectual</t>
  </si>
  <si>
    <t>1. Se cuenta con procedimientos para garantizar la protección de la propiedad intelectual
2. Se cuenta con una política sobre el uso de software legal y licenciado
3. Se  adquiere software sólo de fuentes conocidas y confiables
4. No se copian libros, artículos u otra clase de documentos sin contar con la respectiva autorización</t>
  </si>
  <si>
    <t>Protección de los registros</t>
  </si>
  <si>
    <t>1. Los registros importantes de la organización se protegen contra pérdidas, destrucción o falsificación
2. Se cuenta con procedimientos de almacenamiento y manipulación de los diferentes medios
3. Se consideran periodos de retención según la legislación actual
4. Se implementan controles para proteger los diferentes registros que contengan información</t>
  </si>
  <si>
    <t>Protección de los datos y privacidad de la información personal</t>
  </si>
  <si>
    <t>1. Se protegen los datos y la información teniendo en cuenta la legislación pertinente
2. Se cuenta con una política de protección y privacidad de los datos
3. Se tiene una persona responsable para la protección y privacidad de los diferentes datos</t>
  </si>
  <si>
    <t>Regulación de los controles criptográficos</t>
  </si>
  <si>
    <t>1. Se cuenta con políticas para el uso de técnicas criptográficas
2. Se revisan los algoritmos criptográficos para identificar si su uso es legal en Colombia</t>
  </si>
  <si>
    <t>A.18.2</t>
  </si>
  <si>
    <t>1. El enfoque de la seguridad de la información y su implementación se revisan de manera independientemente a intervalos planificados o cuando ocurran cambios significativos</t>
  </si>
  <si>
    <t>Cumplimiento con las políticas y las normas de seguridad</t>
  </si>
  <si>
    <t>1. Los directores garantizar que se cumpla en sus áreas con los procedimientos y políticas de seguridad
2. Se revisan de manera periódica y formal el cumplimiento de las políticas de seguridad
3. Si se encuentra algún incumplimiento se determina su causa
4. Se implementan acciones para evitar los incumplimientos
5. Se determinan e implementan acciones correctivas
6. Se revisan las acciones correctivas tomadas</t>
  </si>
  <si>
    <t>Verificación del cumplimiento técnico</t>
  </si>
  <si>
    <t>1. Se revisan los sistemas de información periódicamente para determinar el cumplimiento con las políticas de seguridad
2. Se utilizan herramientas automáticas para este tipo de labores
3. Se planifican de manera adecuada la realización de pruebas de vulnerabilidad
4. Se revisan los sistemas operativos para evaluar sus medidas de seguridad
5. Se realizan pruebas de penetración por parte de agentes externos expertos</t>
  </si>
  <si>
    <t>ENTIDADEVALUADA</t>
  </si>
  <si>
    <t>ID/ITEM</t>
  </si>
  <si>
    <t>T.1</t>
  </si>
  <si>
    <t>Responsable de SI/Responsable de TICs</t>
  </si>
  <si>
    <t>T.1.1</t>
  </si>
  <si>
    <t>REQUISITOS DEL NEGOCIO PARA CONTROL DE ACCESO</t>
  </si>
  <si>
    <t>Se debe limitar el acceso a información y a instalaciones de procesamiento de información.</t>
  </si>
  <si>
    <t>Modelo de madurez definido</t>
  </si>
  <si>
    <t>T.1.1.1</t>
  </si>
  <si>
    <t>Se debe establecer, documentar y revisar una política de control de acceso con base en los requisitos del negocio y de seguridad de la información.</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</si>
  <si>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</si>
  <si>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</si>
  <si>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</si>
  <si>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</si>
  <si>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</si>
  <si>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</si>
  <si>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</si>
  <si>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</si>
  <si>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</si>
  <si>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</si>
  <si>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</si>
  <si>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</si>
  <si>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</si>
  <si>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</si>
  <si>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</si>
  <si>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</si>
  <si>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</si>
  <si>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</si>
  <si>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</si>
  <si>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</si>
  <si>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</si>
  <si>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</si>
  <si>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Se debe restringir y controlar la asignación y uso de derechos de acceso privilegiado.</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</si>
  <si>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</si>
  <si>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</si>
  <si>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</si>
  <si>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</si>
  <si>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</si>
  <si>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</si>
  <si>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</si>
  <si>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Los propietarios de los activos deben revisar los derechos de acceso de los usuarios, a intervalos regulares.</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</si>
  <si>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</si>
  <si>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</si>
  <si>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Los derechos de acceso de todos los empleados y de usuarios externos a la información y a las instalaciones de procesamiento de información se deben retirar al terminar su empleo, contrato o acuerdo, o se deben ajustar cuando se hagan cambios.</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</si>
  <si>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</si>
  <si>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</si>
  <si>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</si>
  <si>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</si>
  <si>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</si>
  <si>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</si>
  <si>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</si>
  <si>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</si>
  <si>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</si>
  <si>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</si>
  <si>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</si>
  <si>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</si>
  <si>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</si>
  <si>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</si>
  <si>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</si>
  <si>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</si>
  <si>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</si>
  <si>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</si>
  <si>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</si>
  <si>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Cuando lo requiere la política de control de acceso, el acceso a sistemas y aplicaciones se debe controlar mediante un proceso de ingreso seguro.</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</si>
  <si>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</si>
  <si>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</si>
  <si>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Los sistemas de gestión de contraseñas deben ser interactivos y deben asegurar la calidad de las contraseñas.</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</si>
  <si>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</si>
  <si>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</si>
  <si>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Se debe restringir y controlar estrictamente el uso de programas utilitarios que pudieran tener capacidad de anular el sistema y los controles de las aplicaciones.</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</si>
  <si>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</si>
  <si>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</si>
  <si>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</si>
  <si>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</si>
  <si>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</si>
  <si>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</si>
  <si>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</si>
  <si>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</si>
  <si>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</si>
  <si>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</si>
  <si>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</si>
  <si>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</si>
  <si>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</si>
  <si>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</si>
  <si>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</si>
  <si>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</si>
  <si>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Se debe desarrollar e implementar una política sobre el uso, protección y tiempo de vida de las llaves criptográficas durante todo su ciclo de vida.</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</si>
  <si>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</si>
  <si>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</si>
  <si>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</si>
  <si>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</si>
  <si>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Responsable de la seguridad física</t>
  </si>
  <si>
    <t>ÁREAS SEGURAS</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</si>
  <si>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</si>
  <si>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</si>
  <si>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</si>
  <si>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</si>
  <si>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</si>
  <si>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</si>
  <si>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</si>
  <si>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</si>
  <si>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</si>
  <si>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</si>
  <si>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</si>
  <si>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</si>
  <si>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</si>
  <si>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</si>
  <si>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</si>
  <si>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</si>
  <si>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</si>
  <si>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</si>
  <si>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</si>
  <si>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</si>
  <si>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Se debe diseñar y aplicar protección física contra desastres naturales, ataques maliciosos o accidentes.</t>
  </si>
  <si>
    <t>ID.BE-5
PR.AC-2
PR.IP-5</t>
  </si>
  <si>
    <t>De acuerdo a la NIST deben identificarse los elementos de resiliencia para soportar la entrega de los servicios críticos de la entidad.</t>
  </si>
  <si>
    <t>T.3.1.5</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</si>
  <si>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</si>
  <si>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</si>
  <si>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</si>
  <si>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</si>
  <si>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</si>
  <si>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Áreas de despacho y carga</t>
  </si>
  <si>
    <t>Se debe controlar los puntos de acceso tales como áreas de despacho y de carga, y otros puntos en donde pueden entrar personas no autorizadas, y si es posible, aislarlos de las instalaciones de procesamiento de información para evitar el acceso no autorizado.</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</si>
  <si>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</si>
  <si>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</si>
  <si>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</si>
  <si>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</si>
  <si>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</si>
  <si>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</si>
  <si>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</si>
  <si>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</si>
  <si>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</si>
  <si>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</si>
  <si>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</si>
  <si>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Los equipos se deben proteger contra fallas de energía y otras interrupciones causadas por fallas en los servicios de suministro.</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</si>
  <si>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</si>
  <si>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</si>
  <si>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</si>
  <si>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</si>
  <si>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</si>
  <si>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</si>
  <si>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</si>
  <si>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</si>
  <si>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</si>
  <si>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</si>
  <si>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</si>
  <si>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</si>
  <si>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</si>
  <si>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</si>
  <si>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</si>
  <si>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</si>
  <si>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</si>
  <si>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</si>
  <si>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</si>
  <si>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</si>
  <si>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</si>
  <si>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</si>
  <si>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</si>
  <si>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</si>
  <si>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</si>
  <si>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</si>
  <si>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</si>
  <si>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</si>
  <si>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</si>
  <si>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</si>
  <si>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</si>
  <si>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</si>
  <si>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</si>
  <si>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</si>
  <si>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</si>
  <si>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</si>
  <si>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</si>
  <si>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</si>
  <si>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</si>
  <si>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</si>
  <si>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</si>
  <si>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PROCEDIMIENTOS OPERACIONALES Y RESPONSABILIDADES</t>
  </si>
  <si>
    <t>Asegurar las operaciones correctas y seguras de las instalaciones de procesamiento de información.</t>
  </si>
  <si>
    <t xml:space="preserve">A.12.1 </t>
  </si>
  <si>
    <t>T.4.1.1</t>
  </si>
  <si>
    <t>Procedimientos de operación documentados</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</si>
  <si>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</si>
  <si>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</si>
  <si>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</si>
  <si>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</si>
  <si>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Gestión de cambios</t>
  </si>
  <si>
    <t>Se debe controlar los cambios en la organización, en los procesos de negocio, en las instalaciones y en los sistemas de procesamiento de información que afectan la seguridad de la información.</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</si>
  <si>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</si>
  <si>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</si>
  <si>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</si>
  <si>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Gestión de capacidad</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</si>
  <si>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</si>
  <si>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</si>
  <si>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</si>
  <si>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</si>
  <si>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</si>
  <si>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Separación de los ambientes de desarrollo, pruebas y operación</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</si>
  <si>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</si>
  <si>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</si>
  <si>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</si>
  <si>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</si>
  <si>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</si>
  <si>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PROTECCIÓN CONTRA CÓDIGOS MALICIOSOS</t>
  </si>
  <si>
    <t>Asegurarse de que la información y las instalaciones de procesamiento de información estén protegidas contra códigos maliciosos.</t>
  </si>
  <si>
    <t xml:space="preserve">A.12.2 </t>
  </si>
  <si>
    <t>T.4.2.1</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</si>
  <si>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</si>
  <si>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</si>
  <si>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</si>
  <si>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</si>
  <si>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</si>
  <si>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</si>
  <si>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COPIAS DE RESPALDO</t>
  </si>
  <si>
    <t>Proteger contra la pérdida de datos.</t>
  </si>
  <si>
    <t xml:space="preserve">A.12.3 </t>
  </si>
  <si>
    <t>T.4.3.1</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</si>
  <si>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</si>
  <si>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</si>
  <si>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</si>
  <si>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</si>
  <si>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</si>
  <si>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REGISTRO Y SEGUIMIENTO</t>
  </si>
  <si>
    <t>Registrar eventos y generar evidencia.</t>
  </si>
  <si>
    <t xml:space="preserve">A.12.4 </t>
  </si>
  <si>
    <t>T.4.4.1</t>
  </si>
  <si>
    <t>Registro de eventos</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</si>
  <si>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</si>
  <si>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</si>
  <si>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</si>
  <si>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</si>
  <si>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</si>
  <si>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</si>
  <si>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</si>
  <si>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</si>
  <si>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</si>
  <si>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</si>
  <si>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</si>
  <si>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</si>
  <si>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</si>
  <si>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</si>
  <si>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</si>
  <si>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</si>
  <si>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</si>
  <si>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</si>
  <si>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</si>
  <si>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CONTROL DE SOFTWARE OPERACIONAL</t>
  </si>
  <si>
    <t>Asegurar la integridad de los sistemas operacionales.</t>
  </si>
  <si>
    <t>T.4.5.1</t>
  </si>
  <si>
    <t>Instalación de software en sistemas operativos</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</si>
  <si>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</si>
  <si>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</si>
  <si>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</si>
  <si>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</si>
  <si>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</si>
  <si>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GESTIÓN DE LA VULNERABILIDAD TÉCNICA</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</si>
  <si>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</si>
  <si>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</si>
  <si>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</si>
  <si>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</si>
  <si>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</si>
  <si>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</si>
  <si>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</si>
  <si>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</si>
  <si>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Restricciones sobre la instalación de software</t>
  </si>
  <si>
    <t>Se debe establecer e implementar las reglas para la instalación de software por parte de los usuarios.</t>
  </si>
  <si>
    <t xml:space="preserve">A.12.6.2 </t>
  </si>
  <si>
    <t>Revisar las restricciones y las reglas para la instalación de software por parte de los usuarios.</t>
  </si>
  <si>
    <t>T.4.7</t>
  </si>
  <si>
    <t>CONSIDERACIONES SOBRE AUDITORÍAS DE SISTEMAS DE INFORMACIÓN</t>
  </si>
  <si>
    <t>Minimizar el impacto de las actividades de auditoría sobre los sistemas operacionales.</t>
  </si>
  <si>
    <t>T.4.7.1</t>
  </si>
  <si>
    <t>Controles sobre auditorías de sistemas de información</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</si>
  <si>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</si>
  <si>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</si>
  <si>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</si>
  <si>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</si>
  <si>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</si>
  <si>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GESTIÓN DE LA SEGURIDAD DE LAS REDES</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</si>
  <si>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</si>
  <si>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</si>
  <si>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</si>
  <si>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</si>
  <si>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</si>
  <si>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</si>
  <si>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</si>
  <si>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</si>
  <si>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</si>
  <si>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</si>
  <si>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</si>
  <si>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</si>
  <si>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</si>
  <si>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</si>
  <si>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</si>
  <si>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</si>
  <si>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</si>
  <si>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</si>
  <si>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TRANSFERENCIA DE INFORMACIÓN</t>
  </si>
  <si>
    <t>Mantener la seguridad de la información transferida dentro de una organización y con cualquier entidad externa.</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</si>
  <si>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</si>
  <si>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</si>
  <si>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</si>
  <si>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</si>
  <si>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</si>
  <si>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</si>
  <si>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</si>
  <si>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</si>
  <si>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</si>
  <si>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</si>
  <si>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</si>
  <si>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</si>
  <si>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</si>
  <si>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</si>
  <si>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</si>
  <si>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</si>
  <si>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</si>
  <si>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</si>
  <si>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</si>
  <si>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</si>
  <si>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</si>
  <si>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</si>
  <si>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</si>
  <si>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</si>
  <si>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REQUISITOS DE SEGURIDAD DE LOS SISTEMAS DE INFORMACIÓN</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</si>
  <si>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</si>
  <si>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</si>
  <si>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</si>
  <si>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</si>
  <si>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</si>
  <si>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</si>
  <si>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</si>
  <si>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</si>
  <si>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</si>
  <si>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</si>
  <si>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</si>
  <si>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</si>
  <si>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</si>
  <si>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</si>
  <si>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</si>
  <si>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</si>
  <si>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</si>
  <si>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</si>
  <si>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SEGURIDAD EN LOS PROCESOS DE DESARROLLO Y DE SOPORTE</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</si>
  <si>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</si>
  <si>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</si>
  <si>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</si>
  <si>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</si>
  <si>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</si>
  <si>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</si>
  <si>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</si>
  <si>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</si>
  <si>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</si>
  <si>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</si>
  <si>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</si>
  <si>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</si>
  <si>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</si>
  <si>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</si>
  <si>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</si>
  <si>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</si>
  <si>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</si>
  <si>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</si>
  <si>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</si>
  <si>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</si>
  <si>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</si>
  <si>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</si>
  <si>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</si>
  <si>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</si>
  <si>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</si>
  <si>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</si>
  <si>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</si>
  <si>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</si>
  <si>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</si>
  <si>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</si>
  <si>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</si>
  <si>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</si>
  <si>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</si>
  <si>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</si>
  <si>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</si>
  <si>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</si>
  <si>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</si>
  <si>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</si>
  <si>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</si>
  <si>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</si>
  <si>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</si>
  <si>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</si>
  <si>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</si>
  <si>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</si>
  <si>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DATOS DE PRUEBA</t>
  </si>
  <si>
    <t>Asegurar la protección de los datos usados para pruebas.</t>
  </si>
  <si>
    <t xml:space="preserve">A.14.3 </t>
  </si>
  <si>
    <t>T.6.3.1</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</si>
  <si>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</si>
  <si>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</si>
  <si>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</si>
  <si>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</si>
  <si>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</si>
  <si>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</si>
  <si>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</si>
  <si>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</si>
  <si>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</si>
  <si>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</si>
  <si>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</si>
  <si>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</si>
  <si>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</si>
  <si>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</si>
  <si>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</si>
  <si>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</si>
  <si>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</si>
  <si>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</si>
  <si>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</si>
  <si>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</si>
  <si>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</si>
  <si>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</si>
  <si>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</si>
  <si>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</si>
  <si>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</si>
  <si>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</si>
  <si>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</si>
  <si>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</si>
  <si>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</si>
  <si>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</si>
  <si>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</si>
  <si>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</si>
  <si>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</si>
  <si>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</si>
  <si>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</si>
  <si>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</si>
  <si>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</si>
  <si>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</si>
  <si>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</si>
  <si>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</si>
  <si>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</si>
  <si>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</si>
  <si>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</si>
  <si>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</si>
  <si>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 xml:space="preserve">OBSERVACIÓN </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</si>
  <si>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2) El resultado de las auditorías       
3) Las oportunidades de mejora o cambios en la seguridad de la información identificados.
</t>
  </si>
  <si>
    <t>INSTRUMENTO DE IDENTIFICACIÓN DE LA LINEA BASE DE SEGURIDAD CUMPLIMIENTO DE CUERDO AL CICLO PHVA
HOJA LEVANTAMIENTO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</si>
</sst>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
      <b/>
      <sz val="16"/>
      <color rgb="FF8F45C7"/>
      <name val="Calibri"/>
      <family val="2"/>
      <scheme val="minor"/>
    </font>
    <font>
      <sz val="16"/>
      <color theme="1"/>
      <name val="Calibri"/>
      <family val="2"/>
      <scheme val="minor"/>
    </font>
    <font>
      <sz val="16"/>
      <color theme="0"/>
      <name val="Calibri"/>
      <family val="2"/>
      <scheme val="minor"/>
    </font>
    <font>
      <sz val="10"/>
      <color theme="1"/>
      <name val="Calibri"/>
      <family val="2"/>
      <scheme val="minor"/>
    </font>
    <font>
      <b/>
      <sz val="10"/>
      <color theme="0"/>
      <name val="Calibri"/>
      <family val="2"/>
      <scheme val="minor"/>
    </font>
    <font>
      <sz val="14"/>
      <color theme="1"/>
      <name val="Calibri"/>
      <family val="2"/>
      <scheme val="minor"/>
    </font>
    <font>
      <sz val="10"/>
      <color theme="0"/>
      <name val="Calibri"/>
      <family val="2"/>
      <scheme val="minor"/>
    </font>
    <font>
      <b/>
      <sz val="10"/>
      <color theme="1"/>
      <name val="Calibri"/>
      <family val="2"/>
      <scheme val="minor"/>
    </font>
    <font>
      <b/>
      <sz val="16"/>
      <name val="Calibri"/>
      <family val="2"/>
    </font>
    <font>
      <b/>
      <sz val="16"/>
      <color theme="0"/>
      <name val="Calibri"/>
      <family val="2"/>
    </font>
    <font>
      <b/>
      <sz val="16"/>
      <color theme="0"/>
      <name val="Calibri"/>
      <family val="2"/>
      <scheme val="minor"/>
    </font>
    <font>
      <b/>
      <sz val="14"/>
      <color theme="0"/>
      <name val="Calibri"/>
      <family val="2"/>
    </font>
    <font>
      <b/>
      <sz val="16"/>
      <color theme="3"/>
      <name val="Calibri"/>
      <family val="2"/>
      <scheme val="minor"/>
    </font>
    <font>
      <b/>
      <sz val="10"/>
      <name val="Arial"/>
      <family val="2"/>
    </font>
    <font>
      <b/>
      <i/>
      <sz val="10"/>
      <name val="Arial"/>
      <family val="2"/>
    </font>
    <font>
      <sz val="10"/>
      <name val="Calibri"/>
      <family val="2"/>
      <scheme val="minor"/>
    </font>
    <font>
      <b/>
      <sz val="10"/>
      <name val="Calibri"/>
      <family val="2"/>
    </font>
    <font>
      <b/>
      <sz val="12"/>
      <color theme="0"/>
      <name val="Calibri"/>
      <family val="2"/>
    </font>
    <font>
      <b/>
      <sz val="14"/>
      <color theme="0"/>
      <name val="Calibri"/>
      <family val="2"/>
      <scheme val="minor"/>
    </font>
    <font>
      <sz val="10"/>
      <name val="MS Sans Serif"/>
      <family val="2"/>
    </font>
    <font>
      <b/>
      <sz val="12"/>
      <color theme="0"/>
      <name val="Calibri"/>
      <family val="2"/>
      <scheme val="minor"/>
    </font>
    <font>
      <b/>
      <sz val="11"/>
      <color rgb="FFFF0000"/>
      <name val="Calibri"/>
      <family val="2"/>
      <scheme val="minor"/>
    </font>
    <font>
      <sz val="14"/>
      <color rgb="FFFF0000"/>
      <name val="Calibri"/>
      <family val="2"/>
      <scheme val="minor"/>
    </font>
    <font>
      <sz val="10"/>
      <name val="Arial"/>
      <family val="2"/>
    </font>
    <font>
      <sz val="8"/>
      <name val="Calibri"/>
      <family val="2"/>
      <scheme val="minor"/>
    </font>
    <font>
      <sz val="12"/>
      <color theme="1"/>
      <name val="Calibri"/>
      <family val="2"/>
      <scheme val="minor"/>
    </font>
    <font>
      <b/>
      <sz val="10"/>
      <name val="Calibri"/>
      <family val="2"/>
      <scheme val="minor"/>
    </font>
    <font>
      <b/>
      <sz val="8"/>
      <name val="Tahoma"/>
      <family val="2"/>
    </font>
    <font>
      <b/>
      <sz val="9"/>
      <color indexed="81"/>
      <name val="Tahoma"/>
      <family val="2"/>
    </font>
    <font>
      <sz val="9"/>
      <color indexed="81"/>
      <name val="Tahoma"/>
      <family val="2"/>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Arial"/>
      <family val="2"/>
    </font>
    <font>
      <sz val="11"/>
      <color theme="0"/>
      <name val="Arial"/>
      <family val="2"/>
    </font>
    <font>
      <i/>
      <sz val="11"/>
      <color theme="1"/>
      <name val="Calibri"/>
      <family val="2"/>
      <scheme val="minor"/>
    </font>
    <font>
      <b/>
      <sz val="16"/>
      <color theme="1"/>
      <name val="Calibri"/>
      <family val="2"/>
      <scheme val="minor"/>
    </font>
    <font>
      <sz val="11"/>
      <name val="Calibri"/>
      <family val="2"/>
      <scheme val="minor"/>
    </font>
  </fonts>
  <fills count="25">
    <fill>
      <patternFill patternType="none"/>
    </fill>
    <fill>
      <patternFill patternType="gray125"/>
    </fill>
    <fill>
      <patternFill patternType="solid">
        <fgColor rgb="FF8F45C7"/>
        <bgColor indexed="64"/>
      </patternFill>
    </fill>
    <fill>
      <patternFill patternType="solid">
        <fgColor rgb="FFC00000"/>
        <bgColor indexed="64"/>
      </patternFill>
    </fill>
    <fill>
      <patternFill patternType="solid">
        <fgColor theme="5"/>
        <bgColor indexed="64"/>
      </patternFill>
    </fill>
    <fill>
      <patternFill patternType="solid">
        <fgColor theme="9"/>
        <bgColor indexed="64"/>
      </patternFill>
    </fill>
    <fill>
      <patternFill patternType="solid">
        <fgColor rgb="FF0099CC"/>
        <bgColor indexed="64"/>
      </patternFill>
    </fill>
    <fill>
      <patternFill patternType="solid">
        <fgColor theme="4"/>
        <bgColor indexed="64"/>
      </patternFill>
    </fill>
    <fill>
      <patternFill patternType="solid">
        <fgColor theme="8" tint="-0.249977111117893"/>
        <bgColor indexed="64"/>
      </patternFill>
    </fill>
    <fill>
      <patternFill patternType="solid">
        <fgColor indexed="26"/>
        <bgColor indexed="64"/>
      </patternFill>
    </fill>
    <fill>
      <patternFill patternType="solid">
        <fgColor theme="3"/>
        <bgColor indexed="64"/>
      </patternFill>
    </fill>
    <fill>
      <patternFill patternType="solid">
        <fgColor theme="0"/>
        <bgColor indexed="64"/>
      </patternFill>
    </fill>
    <fill>
      <patternFill patternType="solid">
        <fgColor theme="6" tint="0.39997558519241921"/>
        <bgColor indexed="64"/>
      </patternFill>
    </fill>
    <fill>
      <patternFill patternType="solid">
        <fgColor rgb="FF7030A0"/>
        <bgColor indexed="64"/>
      </patternFill>
    </fill>
    <fill>
      <patternFill patternType="solid">
        <fgColor rgb="FFA40C0C"/>
        <bgColor indexed="64"/>
      </patternFill>
    </fill>
    <fill>
      <patternFill patternType="solid">
        <fgColor theme="0" tint="-0.249977111117893"/>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CFF66"/>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64"/>
      </left>
      <right/>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auto="1"/>
      </bottom>
      <diagonal/>
    </border>
    <border>
      <left style="medium">
        <color auto="1"/>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auto="1"/>
      </right>
      <top style="medium">
        <color auto="1"/>
      </top>
      <bottom/>
      <diagonal/>
    </border>
    <border>
      <left/>
      <right/>
      <top style="medium">
        <color indexed="64"/>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6795556505021"/>
      </top>
      <bottom/>
      <diagonal/>
    </border>
    <border>
      <left style="thin">
        <color theme="0" tint="-0.14993743705557422"/>
      </left>
      <right/>
      <top/>
      <bottom/>
      <diagonal/>
    </border>
    <border>
      <left style="thin">
        <color theme="0" tint="-0.14993743705557422"/>
      </left>
      <right/>
      <top style="thin">
        <color theme="0" tint="-0.14993743705557422"/>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style="thin">
        <color theme="0" tint="-0.14993743705557422"/>
      </right>
      <top/>
      <bottom/>
      <diagonal/>
    </border>
    <border>
      <left style="thin">
        <color theme="0" tint="-0.14993743705557422"/>
      </left>
      <right/>
      <top style="thin">
        <color theme="0" tint="-0.14993743705557422"/>
      </top>
      <bottom/>
      <diagonal/>
    </border>
    <border>
      <left/>
      <right/>
      <top style="thin">
        <color theme="0" tint="-0.1499374370555742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3743705557422"/>
      </top>
      <bottom/>
      <diagonal/>
    </border>
    <border>
      <left style="thin">
        <color theme="0" tint="-0.14996795556505021"/>
      </left>
      <right/>
      <top/>
      <bottom/>
      <diagonal/>
    </border>
    <border>
      <left style="thin">
        <color theme="0" tint="-0.14996795556505021"/>
      </left>
      <right/>
      <top style="thin">
        <color theme="0" tint="-0.14996795556505021"/>
      </top>
      <bottom style="thin">
        <color theme="0" tint="-0.14996795556505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78484450819421"/>
      </left>
      <right/>
      <top style="thin">
        <color theme="0" tint="-0.14978484450819421"/>
      </top>
      <bottom style="thin">
        <color theme="0" tint="-0.14978484450819421"/>
      </bottom>
      <diagonal/>
    </border>
  </borders>
  <cellStyleXfs count="5">
    <xf numFmtId="0" fontId="0" fillId="0" borderId="0"/>
    <xf numFmtId="9" fontId="1" fillId="0" borderId="0" applyFont="0" applyFill="0" applyBorder="0" applyAlignment="0" applyProtection="0"/>
    <xf numFmtId="0" fontId="27" fillId="0" borderId="0"/>
    <xf numFmtId="0" fontId="31" fillId="0" borderId="0"/>
    <xf numFmtId="0" fontId="13" fillId="0" borderId="0"/>
  </cellStyleXfs>
  <cellXfs count="417">
    <xf numFmtId="0" fontId="0" fillId="0" borderId="0" xfId="0"/>
    <xf numFmtId="0" fontId="0" fillId="0" borderId="0" xfId="0" applyFill="1"/>
    <xf numFmtId="0" fontId="9" fillId="0" borderId="0" xfId="0" applyFont="1" applyBorder="1" applyAlignment="1">
      <alignment horizontal="center"/>
    </xf>
    <xf numFmtId="0" fontId="8" fillId="0" borderId="0" xfId="0" applyFont="1" applyBorder="1" applyAlignment="1">
      <alignment horizontal="center"/>
    </xf>
    <xf numFmtId="0" fontId="0" fillId="0" borderId="0" xfId="0" applyBorder="1"/>
    <xf numFmtId="0" fontId="13" fillId="0" borderId="1" xfId="0" applyFont="1" applyBorder="1" applyAlignment="1">
      <alignment horizontal="center"/>
    </xf>
    <xf numFmtId="9" fontId="13" fillId="0" borderId="1" xfId="0" applyNumberFormat="1" applyFont="1" applyBorder="1" applyAlignment="1">
      <alignment horizontal="center"/>
    </xf>
    <xf numFmtId="0" fontId="13" fillId="0" borderId="0" xfId="0" applyFont="1" applyBorder="1" applyAlignment="1">
      <alignment horizontal="center" vertical="center" wrapText="1"/>
    </xf>
    <xf numFmtId="9" fontId="16" fillId="9" borderId="3" xfId="0" applyNumberFormat="1" applyFont="1" applyFill="1" applyBorder="1" applyAlignment="1">
      <alignment horizontal="center" vertical="center" wrapText="1"/>
    </xf>
    <xf numFmtId="0" fontId="0" fillId="11" borderId="0" xfId="0" applyFill="1"/>
    <xf numFmtId="9" fontId="13" fillId="0" borderId="19" xfId="1" applyFont="1" applyBorder="1" applyAlignment="1">
      <alignment horizontal="center"/>
    </xf>
    <xf numFmtId="0" fontId="0" fillId="11" borderId="0" xfId="0" applyFill="1" applyBorder="1"/>
    <xf numFmtId="0" fontId="16" fillId="9" borderId="1" xfId="0" applyFont="1" applyFill="1" applyBorder="1" applyAlignment="1">
      <alignment horizontal="center" vertical="center" wrapText="1"/>
    </xf>
    <xf numFmtId="9" fontId="17" fillId="11" borderId="0" xfId="0" applyNumberFormat="1" applyFont="1" applyFill="1" applyBorder="1" applyAlignment="1">
      <alignment vertical="center" wrapText="1"/>
    </xf>
    <xf numFmtId="0" fontId="15" fillId="0" borderId="1" xfId="0" applyFont="1" applyBorder="1" applyAlignment="1">
      <alignment horizontal="center" vertical="center"/>
    </xf>
    <xf numFmtId="0" fontId="21" fillId="12" borderId="29" xfId="0" applyFont="1" applyFill="1" applyBorder="1" applyAlignment="1">
      <alignment horizontal="center" vertical="center"/>
    </xf>
    <xf numFmtId="3" fontId="21" fillId="12" borderId="30" xfId="0" applyNumberFormat="1" applyFont="1" applyFill="1" applyBorder="1" applyAlignment="1">
      <alignment horizontal="center" vertical="center"/>
    </xf>
    <xf numFmtId="0" fontId="11" fillId="0" borderId="13" xfId="0" applyFont="1" applyBorder="1" applyAlignment="1">
      <alignment horizontal="center" vertical="center"/>
    </xf>
    <xf numFmtId="0" fontId="23" fillId="11" borderId="2" xfId="0" applyFont="1" applyFill="1" applyBorder="1" applyAlignment="1">
      <alignment horizontal="center" vertical="center"/>
    </xf>
    <xf numFmtId="0" fontId="11" fillId="0" borderId="22" xfId="0" applyFont="1" applyBorder="1" applyAlignment="1">
      <alignment horizontal="center" vertical="center"/>
    </xf>
    <xf numFmtId="1" fontId="23" fillId="11" borderId="1" xfId="0" applyNumberFormat="1" applyFont="1" applyFill="1" applyBorder="1" applyAlignment="1">
      <alignment horizontal="center" vertical="center"/>
    </xf>
    <xf numFmtId="0" fontId="11" fillId="0" borderId="25" xfId="0" applyFont="1" applyBorder="1" applyAlignment="1">
      <alignment horizontal="center" vertical="center"/>
    </xf>
    <xf numFmtId="0" fontId="23" fillId="11"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0" fillId="0" borderId="0" xfId="0" applyBorder="1" applyAlignment="1"/>
    <xf numFmtId="0" fontId="3" fillId="0" borderId="0" xfId="0" applyFont="1"/>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6" fillId="14" borderId="2" xfId="0" applyFont="1" applyFill="1" applyBorder="1" applyAlignment="1">
      <alignment horizontal="center" vertical="center" wrapText="1"/>
    </xf>
    <xf numFmtId="0" fontId="13" fillId="0" borderId="0" xfId="0" applyFont="1"/>
    <xf numFmtId="0" fontId="4" fillId="15" borderId="10" xfId="0" applyFont="1" applyFill="1" applyBorder="1" applyAlignment="1">
      <alignment horizontal="center" vertical="center" wrapText="1"/>
    </xf>
    <xf numFmtId="0" fontId="4" fillId="15" borderId="10" xfId="0" applyFont="1" applyFill="1" applyBorder="1" applyAlignment="1">
      <alignment vertical="center" wrapText="1"/>
    </xf>
    <xf numFmtId="0" fontId="7" fillId="15" borderId="0" xfId="0" applyFont="1" applyFill="1" applyAlignment="1">
      <alignment vertical="center" wrapText="1"/>
    </xf>
    <xf numFmtId="0" fontId="29" fillId="15" borderId="1" xfId="0" applyFont="1" applyFill="1" applyBorder="1" applyAlignment="1">
      <alignment horizontal="center" vertical="center" wrapText="1"/>
    </xf>
    <xf numFmtId="0" fontId="4" fillId="15" borderId="10" xfId="0" applyFont="1" applyFill="1" applyBorder="1"/>
    <xf numFmtId="0" fontId="4" fillId="0" borderId="0" xfId="0" applyFont="1"/>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30" fillId="0" borderId="1" xfId="0" applyFont="1" applyBorder="1"/>
    <xf numFmtId="0" fontId="0" fillId="0" borderId="0" xfId="0" applyFont="1" applyFill="1" applyAlignment="1">
      <alignment horizontal="center" vertical="center"/>
    </xf>
    <xf numFmtId="0" fontId="7" fillId="15" borderId="10" xfId="0" applyFont="1" applyFill="1" applyBorder="1" applyAlignment="1">
      <alignment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0"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4" fillId="0" borderId="1" xfId="0" applyFont="1" applyFill="1" applyBorder="1" applyAlignment="1">
      <alignment vertical="center" wrapText="1"/>
    </xf>
    <xf numFmtId="0" fontId="33" fillId="16" borderId="1" xfId="0" applyFont="1" applyFill="1" applyBorder="1" applyAlignment="1">
      <alignment vertical="center" wrapText="1"/>
    </xf>
    <xf numFmtId="0" fontId="33" fillId="16" borderId="1" xfId="0" applyFont="1" applyFill="1" applyBorder="1" applyAlignment="1">
      <alignment horizontal="center" vertical="center" wrapText="1"/>
    </xf>
    <xf numFmtId="0" fontId="32" fillId="0" borderId="1" xfId="3" applyFont="1" applyFill="1" applyBorder="1" applyAlignment="1">
      <alignment vertical="center" wrapText="1"/>
    </xf>
    <xf numFmtId="0" fontId="0" fillId="15" borderId="10" xfId="0" applyFont="1" applyFill="1" applyBorder="1" applyAlignment="1">
      <alignment horizontal="center" vertical="center" wrapText="1"/>
    </xf>
    <xf numFmtId="0" fontId="6" fillId="15" borderId="10" xfId="0" applyFont="1" applyFill="1" applyBorder="1" applyAlignment="1">
      <alignment vertical="center" wrapText="1"/>
    </xf>
    <xf numFmtId="0" fontId="0" fillId="15" borderId="10" xfId="0" applyFont="1" applyFill="1" applyBorder="1" applyAlignment="1">
      <alignment vertical="center" wrapText="1"/>
    </xf>
    <xf numFmtId="0" fontId="29" fillId="15" borderId="10" xfId="0" applyFont="1" applyFill="1" applyBorder="1" applyAlignment="1">
      <alignment horizontal="center" vertical="center" wrapText="1"/>
    </xf>
    <xf numFmtId="0" fontId="0" fillId="15" borderId="10" xfId="0" applyFill="1" applyBorder="1" applyAlignment="1">
      <alignment vertical="center" wrapText="1"/>
    </xf>
    <xf numFmtId="0" fontId="29" fillId="0" borderId="1" xfId="0" applyFont="1" applyBorder="1" applyAlignment="1">
      <alignment horizontal="center" vertical="center" wrapText="1"/>
    </xf>
    <xf numFmtId="2" fontId="0" fillId="0" borderId="1" xfId="0" applyNumberFormat="1" applyFont="1" applyBorder="1" applyAlignment="1">
      <alignment vertical="center" wrapText="1"/>
    </xf>
    <xf numFmtId="0" fontId="34" fillId="0" borderId="1" xfId="3" applyFont="1" applyBorder="1" applyAlignment="1">
      <alignment vertical="center" wrapText="1"/>
    </xf>
    <xf numFmtId="0" fontId="23" fillId="0" borderId="1" xfId="3" applyFont="1" applyBorder="1" applyAlignment="1">
      <alignment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vertical="center" wrapText="1"/>
    </xf>
    <xf numFmtId="0" fontId="23" fillId="11" borderId="1" xfId="3" applyFont="1" applyFill="1" applyBorder="1" applyAlignment="1">
      <alignment vertical="center" wrapText="1"/>
    </xf>
    <xf numFmtId="0" fontId="6" fillId="11" borderId="1" xfId="0" applyFont="1" applyFill="1" applyBorder="1" applyAlignment="1">
      <alignment vertical="center" wrapText="1"/>
    </xf>
    <xf numFmtId="0" fontId="0" fillId="11" borderId="1" xfId="0" applyFill="1" applyBorder="1" applyAlignment="1">
      <alignment vertical="center" wrapText="1"/>
    </xf>
    <xf numFmtId="0" fontId="0" fillId="11" borderId="0" xfId="0" applyFont="1" applyFill="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0" xfId="0" applyFont="1" applyFill="1"/>
    <xf numFmtId="0" fontId="4" fillId="0" borderId="0" xfId="0" applyFont="1" applyFill="1" applyAlignment="1">
      <alignment horizontal="center" vertical="center"/>
    </xf>
    <xf numFmtId="0" fontId="0"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35" fillId="0" borderId="0" xfId="3" applyFont="1" applyFill="1" applyBorder="1" applyAlignment="1">
      <alignment vertical="center" wrapText="1"/>
    </xf>
    <xf numFmtId="0" fontId="4"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Alignment="1">
      <alignment wrapText="1"/>
    </xf>
    <xf numFmtId="0" fontId="0" fillId="17" borderId="2" xfId="0" applyFill="1" applyBorder="1" applyAlignment="1">
      <alignment horizontal="center" vertical="center"/>
    </xf>
    <xf numFmtId="0" fontId="0" fillId="17" borderId="1" xfId="0" applyFill="1" applyBorder="1" applyAlignment="1">
      <alignment vertical="center"/>
    </xf>
    <xf numFmtId="0" fontId="0" fillId="17" borderId="1" xfId="0" applyFill="1" applyBorder="1" applyAlignment="1">
      <alignment vertical="center" wrapText="1"/>
    </xf>
    <xf numFmtId="0" fontId="0" fillId="17" borderId="1" xfId="0" applyFill="1" applyBorder="1" applyAlignment="1">
      <alignment horizontal="center" vertical="center" wrapText="1"/>
    </xf>
    <xf numFmtId="0" fontId="0" fillId="17" borderId="1" xfId="0" applyFill="1" applyBorder="1" applyAlignment="1">
      <alignment horizontal="center" vertical="center"/>
    </xf>
    <xf numFmtId="0" fontId="3" fillId="0" borderId="1" xfId="0" applyFont="1" applyBorder="1" applyAlignment="1">
      <alignment horizontal="center" vertical="center"/>
    </xf>
    <xf numFmtId="0" fontId="0" fillId="17" borderId="10" xfId="0" applyFill="1" applyBorder="1" applyAlignment="1">
      <alignment vertical="center"/>
    </xf>
    <xf numFmtId="0" fontId="0" fillId="0" borderId="1" xfId="0" applyBorder="1" applyAlignment="1">
      <alignment vertical="center"/>
    </xf>
    <xf numFmtId="0" fontId="0" fillId="0" borderId="1" xfId="0" applyBorder="1" applyAlignment="1">
      <alignment horizontal="center" vertical="center" wrapText="1"/>
    </xf>
    <xf numFmtId="0" fontId="0" fillId="11" borderId="1" xfId="0" applyFill="1" applyBorder="1" applyAlignment="1">
      <alignment vertical="center"/>
    </xf>
    <xf numFmtId="0" fontId="0" fillId="11" borderId="1" xfId="0" applyFill="1" applyBorder="1" applyAlignment="1">
      <alignment horizontal="center" vertical="center" wrapText="1"/>
    </xf>
    <xf numFmtId="0" fontId="11" fillId="0" borderId="1" xfId="0" applyFont="1" applyBorder="1" applyAlignment="1">
      <alignment horizontal="center" vertical="center" wrapText="1"/>
    </xf>
    <xf numFmtId="0" fontId="42" fillId="16" borderId="46" xfId="0" applyFont="1" applyFill="1" applyBorder="1" applyAlignment="1">
      <alignment vertical="center" wrapText="1"/>
    </xf>
    <xf numFmtId="0" fontId="0" fillId="19" borderId="1" xfId="0" applyFill="1" applyBorder="1" applyAlignment="1">
      <alignment horizontal="center" vertical="center" wrapText="1"/>
    </xf>
    <xf numFmtId="9" fontId="42" fillId="16" borderId="46" xfId="0" applyNumberFormat="1" applyFont="1" applyFill="1" applyBorder="1" applyAlignment="1">
      <alignment horizontal="center" vertical="center"/>
    </xf>
    <xf numFmtId="0" fontId="43" fillId="20" borderId="46" xfId="0" applyFont="1" applyFill="1" applyBorder="1" applyAlignment="1">
      <alignment horizontal="center"/>
    </xf>
    <xf numFmtId="0" fontId="4" fillId="21" borderId="0" xfId="0" applyFont="1" applyFill="1" applyAlignment="1">
      <alignment horizontal="center" vertical="center"/>
    </xf>
    <xf numFmtId="0" fontId="0" fillId="2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21" borderId="0" xfId="0" applyFont="1" applyFill="1" applyAlignment="1">
      <alignment horizontal="justify" vertical="center"/>
    </xf>
    <xf numFmtId="0" fontId="44" fillId="0" borderId="0" xfId="0" applyFont="1"/>
    <xf numFmtId="0" fontId="44" fillId="0" borderId="0" xfId="0" applyFont="1" applyAlignment="1">
      <alignment horizontal="center" vertical="center"/>
    </xf>
    <xf numFmtId="0" fontId="44" fillId="0" borderId="0" xfId="0" applyFont="1" applyAlignment="1">
      <alignment horizontal="justify" vertical="center"/>
    </xf>
    <xf numFmtId="0" fontId="14" fillId="20" borderId="46" xfId="0" applyFont="1" applyFill="1" applyBorder="1" applyAlignment="1">
      <alignment horizontal="center"/>
    </xf>
    <xf numFmtId="0" fontId="11" fillId="0" borderId="0" xfId="0" applyFont="1"/>
    <xf numFmtId="0" fontId="11" fillId="0" borderId="0" xfId="0" applyFont="1" applyAlignment="1">
      <alignment horizontal="center" vertical="center"/>
    </xf>
    <xf numFmtId="0" fontId="11" fillId="0" borderId="0" xfId="0" applyFont="1" applyAlignment="1">
      <alignment horizontal="justify" vertical="center"/>
    </xf>
    <xf numFmtId="0" fontId="15" fillId="23" borderId="48" xfId="0" applyFont="1" applyFill="1" applyBorder="1" applyAlignment="1">
      <alignment horizontal="center" vertical="center" wrapText="1"/>
    </xf>
    <xf numFmtId="0" fontId="11" fillId="0" borderId="0" xfId="0" applyFont="1" applyAlignment="1">
      <alignment horizontal="center" vertical="center" wrapText="1"/>
    </xf>
    <xf numFmtId="0" fontId="15" fillId="15" borderId="48" xfId="4" applyFont="1" applyFill="1" applyBorder="1" applyAlignment="1">
      <alignment horizontal="center" vertical="center" wrapText="1"/>
    </xf>
    <xf numFmtId="0" fontId="11" fillId="15" borderId="48" xfId="4" applyFont="1" applyFill="1" applyBorder="1" applyAlignment="1">
      <alignment horizontal="center" vertical="center" wrapText="1"/>
    </xf>
    <xf numFmtId="0" fontId="15" fillId="21" borderId="48" xfId="4" applyFont="1" applyFill="1" applyBorder="1" applyAlignment="1">
      <alignment horizontal="center" vertical="center" wrapText="1"/>
    </xf>
    <xf numFmtId="0" fontId="11" fillId="21" borderId="48" xfId="4" applyFont="1" applyFill="1" applyBorder="1" applyAlignment="1">
      <alignment horizontal="center" vertical="center" wrapText="1"/>
    </xf>
    <xf numFmtId="0" fontId="11" fillId="21" borderId="51" xfId="4" applyFont="1" applyFill="1" applyBorder="1" applyAlignment="1">
      <alignment horizontal="center" vertical="center" wrapText="1"/>
    </xf>
    <xf numFmtId="0" fontId="11" fillId="0" borderId="1" xfId="0" applyFont="1" applyBorder="1" applyAlignment="1">
      <alignment vertical="center" wrapText="1"/>
    </xf>
    <xf numFmtId="9" fontId="15" fillId="0" borderId="48" xfId="1" applyFont="1" applyBorder="1" applyAlignment="1">
      <alignment horizontal="center" vertical="center" wrapText="1"/>
    </xf>
    <xf numFmtId="0" fontId="11" fillId="0" borderId="52" xfId="0" applyFont="1" applyBorder="1" applyAlignment="1">
      <alignment horizontal="center" vertical="center" wrapText="1"/>
    </xf>
    <xf numFmtId="0" fontId="15" fillId="21" borderId="0" xfId="0" applyFont="1" applyFill="1" applyAlignment="1">
      <alignment horizontal="center" vertical="center" wrapText="1"/>
    </xf>
    <xf numFmtId="9" fontId="15" fillId="0" borderId="0" xfId="1" applyFont="1" applyAlignment="1">
      <alignment horizontal="center" vertical="center" wrapText="1"/>
    </xf>
    <xf numFmtId="0" fontId="15" fillId="23" borderId="53" xfId="0" applyFont="1" applyFill="1" applyBorder="1" applyAlignment="1">
      <alignment horizontal="center" vertical="center" wrapText="1"/>
    </xf>
    <xf numFmtId="0" fontId="11" fillId="0" borderId="1" xfId="4" applyFont="1" applyBorder="1" applyAlignment="1">
      <alignment horizontal="center" vertical="center" wrapText="1"/>
    </xf>
    <xf numFmtId="0" fontId="15" fillId="23" borderId="48" xfId="4" applyFont="1" applyFill="1" applyBorder="1" applyAlignment="1">
      <alignment horizontal="center" vertical="center" wrapText="1"/>
    </xf>
    <xf numFmtId="0" fontId="11" fillId="23" borderId="48" xfId="4" applyFont="1" applyFill="1" applyBorder="1" applyAlignment="1">
      <alignment horizontal="center" vertical="center" wrapText="1"/>
    </xf>
    <xf numFmtId="0" fontId="15" fillId="23" borderId="56" xfId="0" applyFont="1" applyFill="1" applyBorder="1" applyAlignment="1">
      <alignment horizontal="center" vertical="center" wrapText="1"/>
    </xf>
    <xf numFmtId="0" fontId="15" fillId="15" borderId="56"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5" fillId="21" borderId="56" xfId="0" applyFont="1" applyFill="1" applyBorder="1" applyAlignment="1">
      <alignment horizontal="center" vertical="center" wrapText="1"/>
    </xf>
    <xf numFmtId="0" fontId="11" fillId="0" borderId="59" xfId="0" applyFont="1" applyBorder="1" applyAlignment="1">
      <alignment horizontal="center" vertical="center" wrapText="1"/>
    </xf>
    <xf numFmtId="9" fontId="15" fillId="0" borderId="56" xfId="1" applyFont="1" applyBorder="1" applyAlignment="1">
      <alignment horizontal="center" vertical="center" wrapText="1"/>
    </xf>
    <xf numFmtId="0" fontId="15" fillId="15" borderId="48" xfId="0" applyFont="1" applyFill="1" applyBorder="1" applyAlignment="1">
      <alignment horizontal="center" vertical="center" wrapText="1"/>
    </xf>
    <xf numFmtId="0" fontId="11" fillId="15" borderId="48" xfId="0" applyFont="1" applyFill="1" applyBorder="1" applyAlignment="1">
      <alignment horizontal="center" vertical="center" wrapText="1"/>
    </xf>
    <xf numFmtId="0" fontId="15" fillId="21" borderId="48" xfId="0" applyFont="1" applyFill="1" applyBorder="1" applyAlignment="1">
      <alignment horizontal="center" vertical="center" wrapText="1"/>
    </xf>
    <xf numFmtId="0" fontId="11" fillId="21" borderId="48" xfId="4"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 fontId="15" fillId="15" borderId="48" xfId="0" applyNumberFormat="1" applyFont="1" applyFill="1" applyBorder="1" applyAlignment="1">
      <alignment horizontal="center" vertical="center" wrapText="1"/>
    </xf>
    <xf numFmtId="0" fontId="15" fillId="23" borderId="53" xfId="0" applyFont="1" applyFill="1" applyBorder="1" applyAlignment="1" applyProtection="1">
      <alignment horizontal="center" vertical="center" wrapText="1"/>
      <protection locked="0"/>
    </xf>
    <xf numFmtId="0" fontId="11" fillId="21" borderId="48" xfId="0" applyFont="1" applyFill="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51" xfId="0" applyFont="1" applyBorder="1" applyAlignment="1">
      <alignment horizontal="center" vertical="center" wrapText="1"/>
    </xf>
    <xf numFmtId="0" fontId="15" fillId="11" borderId="0" xfId="0" applyFont="1" applyFill="1" applyAlignment="1">
      <alignment horizontal="center" vertical="center" wrapText="1"/>
    </xf>
    <xf numFmtId="9" fontId="15" fillId="11" borderId="0" xfId="1" applyFont="1" applyFill="1" applyAlignment="1">
      <alignment horizontal="center" vertical="center" wrapText="1"/>
    </xf>
    <xf numFmtId="0" fontId="15" fillId="23" borderId="60" xfId="0" applyFont="1" applyFill="1" applyBorder="1" applyAlignment="1">
      <alignment horizontal="center" vertical="center" wrapText="1"/>
    </xf>
    <xf numFmtId="0" fontId="11" fillId="23" borderId="60" xfId="0" applyFont="1" applyFill="1" applyBorder="1" applyAlignment="1">
      <alignment horizontal="center" vertical="center" wrapText="1"/>
    </xf>
    <xf numFmtId="0" fontId="15" fillId="0" borderId="60" xfId="0" applyFont="1" applyBorder="1" applyAlignment="1">
      <alignment horizontal="center" vertical="center" wrapText="1"/>
    </xf>
    <xf numFmtId="0" fontId="11" fillId="0" borderId="48" xfId="4" applyFont="1" applyBorder="1" applyAlignment="1" applyProtection="1">
      <alignment horizontal="center" vertical="center" wrapText="1"/>
      <protection locked="0"/>
    </xf>
    <xf numFmtId="0" fontId="34" fillId="0" borderId="60" xfId="0" applyFont="1" applyBorder="1" applyAlignment="1">
      <alignment horizontal="center" vertical="center" wrapText="1"/>
    </xf>
    <xf numFmtId="9" fontId="15" fillId="0" borderId="60" xfId="1" applyFont="1" applyBorder="1" applyAlignment="1">
      <alignment horizontal="center" vertical="center" wrapText="1"/>
    </xf>
    <xf numFmtId="0" fontId="11" fillId="0" borderId="56" xfId="0" applyFont="1" applyBorder="1" applyAlignment="1">
      <alignment horizontal="center" vertical="center" wrapText="1"/>
    </xf>
    <xf numFmtId="9" fontId="11" fillId="0" borderId="0" xfId="1" applyFont="1" applyAlignment="1">
      <alignment horizontal="center" vertical="center" wrapText="1"/>
    </xf>
    <xf numFmtId="0" fontId="15" fillId="23" borderId="61" xfId="0" applyFont="1" applyFill="1" applyBorder="1" applyAlignment="1">
      <alignment horizontal="center" vertical="center" wrapText="1"/>
    </xf>
    <xf numFmtId="0" fontId="15" fillId="15" borderId="61" xfId="0" applyFont="1" applyFill="1" applyBorder="1" applyAlignment="1">
      <alignment horizontal="center" vertical="center" wrapText="1"/>
    </xf>
    <xf numFmtId="1" fontId="11" fillId="15" borderId="61" xfId="0" applyNumberFormat="1" applyFont="1" applyFill="1" applyBorder="1" applyAlignment="1">
      <alignment horizontal="center" vertical="center" wrapText="1"/>
    </xf>
    <xf numFmtId="0" fontId="15" fillId="21" borderId="61" xfId="0" applyFont="1" applyFill="1" applyBorder="1" applyAlignment="1">
      <alignment horizontal="center" vertical="center" wrapText="1"/>
    </xf>
    <xf numFmtId="0" fontId="15" fillId="0" borderId="61" xfId="0" applyFont="1" applyBorder="1" applyAlignment="1">
      <alignment horizontal="center" vertical="center" wrapText="1"/>
    </xf>
    <xf numFmtId="1" fontId="15" fillId="23" borderId="61" xfId="0" applyNumberFormat="1" applyFont="1" applyFill="1" applyBorder="1" applyAlignment="1">
      <alignment horizontal="center" vertical="center" wrapText="1"/>
    </xf>
    <xf numFmtId="0" fontId="15" fillId="23" borderId="62" xfId="0" applyFont="1" applyFill="1" applyBorder="1" applyAlignment="1">
      <alignment horizontal="center" vertical="center" wrapText="1"/>
    </xf>
    <xf numFmtId="0" fontId="11" fillId="21" borderId="61" xfId="0" applyFont="1" applyFill="1" applyBorder="1" applyAlignment="1">
      <alignment horizontal="center" vertical="center" wrapText="1"/>
    </xf>
    <xf numFmtId="0" fontId="11" fillId="21" borderId="51" xfId="4" applyFont="1" applyFill="1" applyBorder="1" applyAlignment="1" applyProtection="1">
      <alignment horizontal="center" vertical="center" wrapText="1"/>
      <protection locked="0"/>
    </xf>
    <xf numFmtId="9" fontId="15" fillId="0" borderId="61" xfId="1" applyFont="1" applyBorder="1" applyAlignment="1">
      <alignment horizontal="center" vertical="center" wrapText="1"/>
    </xf>
    <xf numFmtId="0" fontId="15" fillId="21" borderId="60" xfId="0" applyFont="1" applyFill="1" applyBorder="1" applyAlignment="1">
      <alignment horizontal="center" vertical="center" wrapText="1"/>
    </xf>
    <xf numFmtId="0" fontId="34" fillId="21" borderId="60" xfId="0" applyFont="1" applyFill="1" applyBorder="1" applyAlignment="1">
      <alignment horizontal="center" vertical="center" wrapText="1"/>
    </xf>
    <xf numFmtId="0" fontId="15" fillId="23" borderId="63" xfId="0" applyFont="1" applyFill="1" applyBorder="1" applyAlignment="1">
      <alignment horizontal="center" vertical="center" wrapText="1"/>
    </xf>
    <xf numFmtId="0" fontId="11" fillId="24" borderId="51" xfId="4"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11" fillId="21" borderId="60" xfId="0" applyFont="1" applyFill="1" applyBorder="1" applyAlignment="1">
      <alignment horizontal="center" vertical="center" wrapText="1"/>
    </xf>
    <xf numFmtId="0" fontId="15" fillId="0" borderId="0" xfId="0" applyFont="1" applyAlignment="1">
      <alignment horizontal="center" vertical="center" wrapText="1"/>
    </xf>
    <xf numFmtId="0" fontId="15" fillId="23" borderId="64" xfId="0" applyFont="1" applyFill="1" applyBorder="1" applyAlignment="1">
      <alignment horizontal="center" vertical="center" wrapText="1"/>
    </xf>
    <xf numFmtId="1" fontId="11" fillId="23" borderId="60" xfId="0" applyNumberFormat="1" applyFont="1" applyFill="1" applyBorder="1" applyAlignment="1">
      <alignment horizontal="center" vertical="center" wrapText="1"/>
    </xf>
    <xf numFmtId="0" fontId="15" fillId="21" borderId="64" xfId="0" applyFont="1" applyFill="1" applyBorder="1" applyAlignment="1">
      <alignment horizontal="center" vertical="center" wrapText="1"/>
    </xf>
    <xf numFmtId="0" fontId="34" fillId="21" borderId="64" xfId="0" applyFont="1" applyFill="1" applyBorder="1" applyAlignment="1">
      <alignment horizontal="center" vertical="center" wrapText="1"/>
    </xf>
    <xf numFmtId="0" fontId="11" fillId="23" borderId="64" xfId="0" applyFont="1" applyFill="1" applyBorder="1" applyAlignment="1">
      <alignment horizontal="center" vertical="center" wrapText="1"/>
    </xf>
    <xf numFmtId="0" fontId="15" fillId="23" borderId="65" xfId="0" applyFont="1" applyFill="1" applyBorder="1" applyAlignment="1">
      <alignment horizontal="center" vertical="center" wrapText="1"/>
    </xf>
    <xf numFmtId="0" fontId="15" fillId="15" borderId="65" xfId="0" applyFont="1" applyFill="1" applyBorder="1" applyAlignment="1">
      <alignment horizontal="center" vertical="center" wrapText="1"/>
    </xf>
    <xf numFmtId="0" fontId="15" fillId="21" borderId="65" xfId="0" applyFont="1" applyFill="1" applyBorder="1" applyAlignment="1">
      <alignment horizontal="center" vertical="center" wrapText="1"/>
    </xf>
    <xf numFmtId="0" fontId="11" fillId="21" borderId="65" xfId="0" applyFont="1" applyFill="1" applyBorder="1" applyAlignment="1">
      <alignment horizontal="center" vertical="center" wrapText="1"/>
    </xf>
    <xf numFmtId="9" fontId="15" fillId="0" borderId="66" xfId="1" applyFont="1" applyBorder="1" applyAlignment="1">
      <alignment horizontal="center" vertical="center" wrapText="1"/>
    </xf>
    <xf numFmtId="0" fontId="15" fillId="15" borderId="66" xfId="0" applyFont="1" applyFill="1" applyBorder="1" applyAlignment="1">
      <alignment horizontal="center" vertical="center" wrapText="1"/>
    </xf>
    <xf numFmtId="0" fontId="15" fillId="21" borderId="66" xfId="0" applyFont="1" applyFill="1" applyBorder="1" applyAlignment="1">
      <alignment horizontal="center" vertical="center" wrapText="1"/>
    </xf>
    <xf numFmtId="9" fontId="15" fillId="0" borderId="65" xfId="1" applyFont="1" applyBorder="1" applyAlignment="1">
      <alignment horizontal="center" vertical="center" wrapText="1"/>
    </xf>
    <xf numFmtId="0" fontId="15" fillId="23" borderId="66" xfId="0" applyFont="1" applyFill="1" applyBorder="1" applyAlignment="1">
      <alignment horizontal="center" vertical="center" wrapText="1"/>
    </xf>
    <xf numFmtId="0" fontId="15" fillId="0" borderId="66" xfId="0" applyFont="1" applyBorder="1" applyAlignment="1">
      <alignment horizontal="center" vertical="center" wrapText="1"/>
    </xf>
    <xf numFmtId="0" fontId="11" fillId="0" borderId="48" xfId="4" applyFont="1" applyBorder="1" applyAlignment="1">
      <alignment horizontal="center" vertical="center" wrapText="1"/>
    </xf>
    <xf numFmtId="1" fontId="11" fillId="15" borderId="48" xfId="4" applyNumberFormat="1" applyFont="1" applyFill="1" applyBorder="1" applyAlignment="1">
      <alignment horizontal="center" vertical="center" wrapText="1"/>
    </xf>
    <xf numFmtId="0" fontId="11" fillId="0" borderId="67" xfId="0" applyFont="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wrapText="1"/>
    </xf>
    <xf numFmtId="0" fontId="0" fillId="0" borderId="0" xfId="0" applyAlignment="1">
      <alignment horizontal="center"/>
    </xf>
    <xf numFmtId="0" fontId="0" fillId="0" borderId="0" xfId="0" applyFont="1" applyFill="1" applyAlignment="1">
      <alignment horizontal="center"/>
    </xf>
    <xf numFmtId="0" fontId="28" fillId="13" borderId="2" xfId="0" applyFont="1" applyFill="1" applyBorder="1" applyAlignment="1">
      <alignment horizontal="center" vertical="center"/>
    </xf>
    <xf numFmtId="0" fontId="28" fillId="13" borderId="2"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 fillId="2" borderId="32" xfId="2" applyFont="1" applyFill="1" applyBorder="1" applyAlignment="1">
      <alignment horizontal="left" vertical="center"/>
    </xf>
    <xf numFmtId="0" fontId="2" fillId="2" borderId="32" xfId="2" applyFont="1" applyFill="1" applyBorder="1" applyAlignment="1">
      <alignment vertical="top" wrapText="1"/>
    </xf>
    <xf numFmtId="0" fontId="2" fillId="2" borderId="32" xfId="2" applyFont="1" applyFill="1" applyBorder="1" applyAlignment="1">
      <alignment vertical="center" wrapText="1"/>
    </xf>
    <xf numFmtId="0" fontId="2" fillId="2" borderId="32" xfId="2" applyFont="1" applyFill="1" applyBorder="1" applyAlignment="1">
      <alignment horizontal="center" vertical="center" wrapText="1"/>
    </xf>
    <xf numFmtId="0" fontId="2" fillId="2" borderId="32" xfId="2" applyFont="1" applyFill="1" applyBorder="1" applyAlignment="1">
      <alignment horizontal="center" vertical="top" wrapText="1"/>
    </xf>
    <xf numFmtId="0" fontId="4" fillId="15" borderId="10" xfId="0" applyFont="1" applyFill="1" applyBorder="1" applyAlignment="1">
      <alignment horizontal="center" vertical="center"/>
    </xf>
    <xf numFmtId="0" fontId="4" fillId="15" borderId="10" xfId="0" applyFont="1" applyFill="1" applyBorder="1" applyAlignment="1">
      <alignment horizontal="left" vertical="center" wrapText="1"/>
    </xf>
    <xf numFmtId="0" fontId="4" fillId="15" borderId="10" xfId="0" applyFont="1" applyFill="1" applyBorder="1" applyAlignment="1">
      <alignment horizontal="left" vertical="center"/>
    </xf>
    <xf numFmtId="0" fontId="0" fillId="15" borderId="1" xfId="0" applyFont="1" applyFill="1" applyBorder="1" applyAlignment="1">
      <alignment horizontal="left" vertical="center"/>
    </xf>
    <xf numFmtId="0" fontId="29" fillId="15" borderId="10" xfId="0" applyFont="1" applyFill="1" applyBorder="1" applyAlignment="1">
      <alignment horizontal="center" vertical="center"/>
    </xf>
    <xf numFmtId="0" fontId="0"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applyFont="1" applyFill="1" applyBorder="1" applyAlignment="1">
      <alignment horizontal="center" vertical="center"/>
    </xf>
    <xf numFmtId="0" fontId="0" fillId="0" borderId="1" xfId="0" applyBorder="1" applyAlignment="1">
      <alignment horizontal="left" vertical="center" wrapText="1"/>
    </xf>
    <xf numFmtId="0" fontId="4" fillId="0" borderId="1" xfId="0" applyFont="1" applyFill="1" applyBorder="1" applyAlignment="1">
      <alignment horizontal="left" vertical="center"/>
    </xf>
    <xf numFmtId="0" fontId="0"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29" fillId="0" borderId="1"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justify" vertical="center" wrapText="1"/>
    </xf>
    <xf numFmtId="0" fontId="46"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4" fillId="0" borderId="1" xfId="0" applyFont="1" applyBorder="1" applyAlignment="1">
      <alignment horizontal="left" vertical="center"/>
    </xf>
    <xf numFmtId="0" fontId="29" fillId="0" borderId="1" xfId="0" applyFont="1" applyBorder="1" applyAlignment="1">
      <alignment horizontal="center" vertical="center"/>
    </xf>
    <xf numFmtId="0" fontId="4" fillId="0" borderId="1" xfId="0" applyFont="1" applyBorder="1" applyAlignment="1">
      <alignment horizontal="justify" vertical="center" wrapText="1"/>
    </xf>
    <xf numFmtId="0" fontId="2" fillId="2" borderId="32" xfId="2" applyFont="1" applyFill="1" applyBorder="1" applyAlignment="1">
      <alignment horizontal="left" vertical="center" wrapText="1"/>
    </xf>
    <xf numFmtId="0" fontId="2" fillId="2" borderId="32" xfId="2" applyFont="1" applyFill="1" applyBorder="1" applyAlignment="1">
      <alignment horizontal="justify" vertical="center" wrapText="1"/>
    </xf>
    <xf numFmtId="0" fontId="5" fillId="2" borderId="32" xfId="2" applyFont="1" applyFill="1" applyBorder="1" applyAlignment="1">
      <alignment horizontal="left" vertical="center" wrapText="1"/>
    </xf>
    <xf numFmtId="0" fontId="4" fillId="15" borderId="10" xfId="0" applyFont="1" applyFill="1" applyBorder="1" applyAlignment="1">
      <alignment horizontal="justify" vertical="center" wrapText="1"/>
    </xf>
    <xf numFmtId="0" fontId="0" fillId="15" borderId="10" xfId="0" applyFont="1" applyFill="1" applyBorder="1" applyAlignment="1">
      <alignment horizontal="left" vertical="center" wrapText="1"/>
    </xf>
    <xf numFmtId="0" fontId="5" fillId="0" borderId="32" xfId="2" applyFont="1" applyFill="1" applyBorder="1" applyAlignment="1">
      <alignment horizontal="justify" vertical="center" wrapText="1"/>
    </xf>
    <xf numFmtId="0" fontId="0" fillId="15" borderId="10" xfId="0" applyFont="1" applyFill="1" applyBorder="1" applyAlignment="1">
      <alignment horizontal="left" vertical="center"/>
    </xf>
    <xf numFmtId="0" fontId="0" fillId="15"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3" fillId="15" borderId="10"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12" xfId="0" applyFont="1" applyFill="1" applyBorder="1" applyAlignment="1">
      <alignment horizontal="justify" vertical="center" wrapText="1"/>
    </xf>
    <xf numFmtId="0" fontId="4" fillId="11" borderId="1"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 xfId="0" applyFont="1" applyBorder="1" applyAlignment="1">
      <alignment horizontal="justify" vertical="center"/>
    </xf>
    <xf numFmtId="0" fontId="4" fillId="0" borderId="1"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0" fillId="15" borderId="10" xfId="0" applyFont="1" applyFill="1" applyBorder="1" applyAlignment="1">
      <alignment horizontal="center" vertical="center"/>
    </xf>
    <xf numFmtId="0" fontId="26" fillId="10" borderId="2" xfId="0" applyFont="1" applyFill="1" applyBorder="1" applyAlignment="1">
      <alignment horizontal="center" vertical="center" wrapText="1"/>
    </xf>
    <xf numFmtId="0" fontId="26" fillId="10" borderId="2" xfId="0" applyFont="1" applyFill="1" applyBorder="1" applyAlignment="1">
      <alignment vertical="center" wrapText="1"/>
    </xf>
    <xf numFmtId="0" fontId="26" fillId="5" borderId="2" xfId="0" applyFont="1" applyFill="1" applyBorder="1" applyAlignment="1">
      <alignment horizontal="center" vertical="center"/>
    </xf>
    <xf numFmtId="0" fontId="28" fillId="10" borderId="32" xfId="2" applyFont="1" applyFill="1" applyBorder="1" applyAlignment="1">
      <alignment vertical="center"/>
    </xf>
    <xf numFmtId="0" fontId="2" fillId="10" borderId="32" xfId="2" applyFont="1" applyFill="1" applyBorder="1" applyAlignment="1">
      <alignment horizontal="left" vertical="center"/>
    </xf>
    <xf numFmtId="0" fontId="2" fillId="10" borderId="32" xfId="2" applyFont="1" applyFill="1" applyBorder="1" applyAlignment="1">
      <alignment horizontal="center" vertical="center"/>
    </xf>
    <xf numFmtId="0" fontId="2" fillId="10" borderId="32" xfId="2" applyFont="1" applyFill="1" applyBorder="1" applyAlignment="1">
      <alignment horizontal="justify" vertical="center"/>
    </xf>
    <xf numFmtId="0" fontId="5" fillId="10" borderId="32" xfId="2" applyFont="1" applyFill="1" applyBorder="1" applyAlignment="1">
      <alignment horizontal="left" vertical="center" wrapText="1"/>
    </xf>
    <xf numFmtId="0" fontId="2" fillId="10" borderId="32" xfId="2" applyFont="1" applyFill="1" applyBorder="1" applyAlignment="1">
      <alignment horizontal="left" vertical="center" wrapText="1"/>
    </xf>
    <xf numFmtId="0" fontId="2" fillId="10" borderId="32" xfId="2" applyFont="1" applyFill="1" applyBorder="1" applyAlignment="1">
      <alignment horizontal="center" vertical="center" wrapText="1"/>
    </xf>
    <xf numFmtId="0" fontId="2" fillId="10" borderId="32" xfId="2" applyFont="1" applyFill="1" applyBorder="1" applyAlignment="1">
      <alignment horizontal="justify" vertical="center" wrapText="1"/>
    </xf>
    <xf numFmtId="0" fontId="38" fillId="10" borderId="1" xfId="0" applyFont="1" applyFill="1" applyBorder="1" applyAlignment="1">
      <alignment horizontal="center" vertical="center"/>
    </xf>
    <xf numFmtId="0" fontId="38" fillId="10" borderId="1" xfId="0" applyFont="1" applyFill="1" applyBorder="1" applyAlignment="1">
      <alignment horizontal="center" vertical="center" wrapText="1"/>
    </xf>
    <xf numFmtId="0" fontId="0" fillId="10" borderId="0" xfId="0" applyFill="1"/>
    <xf numFmtId="0" fontId="38" fillId="5" borderId="1" xfId="0" applyFont="1" applyFill="1" applyBorder="1" applyAlignment="1">
      <alignment horizontal="center" vertical="center" wrapText="1"/>
    </xf>
    <xf numFmtId="0" fontId="39" fillId="10" borderId="13" xfId="0" applyFont="1" applyFill="1" applyBorder="1" applyAlignment="1">
      <alignment vertical="center"/>
    </xf>
    <xf numFmtId="0" fontId="39" fillId="10" borderId="32" xfId="0" applyFont="1" applyFill="1" applyBorder="1" applyAlignment="1">
      <alignment vertical="center"/>
    </xf>
    <xf numFmtId="0" fontId="39" fillId="10" borderId="32" xfId="0" applyFont="1" applyFill="1" applyBorder="1" applyAlignment="1">
      <alignment vertical="center" wrapText="1"/>
    </xf>
    <xf numFmtId="0" fontId="39" fillId="10" borderId="32" xfId="0" applyFont="1" applyFill="1" applyBorder="1" applyAlignment="1">
      <alignment horizontal="center" vertical="center"/>
    </xf>
    <xf numFmtId="1" fontId="39" fillId="10" borderId="19" xfId="0" applyNumberFormat="1" applyFont="1" applyFill="1" applyBorder="1" applyAlignment="1">
      <alignment horizontal="center" vertical="center"/>
    </xf>
    <xf numFmtId="0" fontId="2" fillId="10" borderId="1" xfId="1" applyNumberFormat="1" applyFont="1" applyFill="1" applyBorder="1" applyAlignment="1">
      <alignment vertical="center"/>
    </xf>
    <xf numFmtId="0" fontId="39" fillId="10" borderId="19"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0"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0" xfId="0" applyFont="1" applyBorder="1" applyAlignment="1">
      <alignment horizontal="center" wrapText="1"/>
    </xf>
    <xf numFmtId="0" fontId="13" fillId="0" borderId="22"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2" fillId="8" borderId="0" xfId="0" applyFont="1" applyFill="1" applyBorder="1" applyAlignment="1">
      <alignment horizontal="center" wrapText="1"/>
    </xf>
    <xf numFmtId="0" fontId="12" fillId="8" borderId="14" xfId="0" applyFont="1" applyFill="1" applyBorder="1" applyAlignment="1">
      <alignment horizontal="center" wrapText="1"/>
    </xf>
    <xf numFmtId="9" fontId="17" fillId="10" borderId="16" xfId="0" applyNumberFormat="1" applyFont="1" applyFill="1" applyBorder="1" applyAlignment="1">
      <alignment horizontal="center" vertical="center" wrapText="1"/>
    </xf>
    <xf numFmtId="9" fontId="17" fillId="10" borderId="17" xfId="0" applyNumberFormat="1" applyFont="1" applyFill="1" applyBorder="1" applyAlignment="1">
      <alignment horizontal="center" vertical="center" wrapText="1"/>
    </xf>
    <xf numFmtId="9" fontId="16" fillId="9" borderId="16" xfId="0" applyNumberFormat="1" applyFont="1" applyFill="1" applyBorder="1" applyAlignment="1">
      <alignment horizontal="center" vertical="center" wrapText="1"/>
    </xf>
    <xf numFmtId="9" fontId="16" fillId="9" borderId="15" xfId="0" applyNumberFormat="1" applyFont="1" applyFill="1" applyBorder="1" applyAlignment="1">
      <alignment horizontal="center" vertical="center" wrapText="1"/>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9" fontId="13" fillId="0" borderId="13" xfId="1" applyNumberFormat="1" applyFont="1" applyBorder="1" applyAlignment="1">
      <alignment horizontal="center"/>
    </xf>
    <xf numFmtId="9" fontId="13" fillId="0" borderId="18" xfId="1" applyNumberFormat="1" applyFont="1" applyBorder="1" applyAlignment="1">
      <alignment horizontal="center"/>
    </xf>
    <xf numFmtId="0" fontId="12" fillId="4" borderId="12"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4" fillId="0" borderId="11" xfId="0" applyFont="1" applyBorder="1" applyAlignment="1">
      <alignment horizontal="center" vertical="center" textRotation="90" wrapText="1"/>
    </xf>
    <xf numFmtId="0" fontId="12" fillId="7" borderId="13"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2" fillId="12" borderId="31" xfId="0" applyFont="1" applyFill="1" applyBorder="1" applyAlignment="1">
      <alignment horizontal="center" vertical="center"/>
    </xf>
    <xf numFmtId="0" fontId="22" fillId="12" borderId="30"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25" xfId="0" applyFont="1" applyFill="1" applyBorder="1" applyAlignment="1">
      <alignment horizontal="center" vertical="center"/>
    </xf>
    <xf numFmtId="9" fontId="19" fillId="10" borderId="28" xfId="0" applyNumberFormat="1" applyFont="1" applyFill="1" applyBorder="1" applyAlignment="1">
      <alignment horizontal="center" vertical="center" wrapText="1"/>
    </xf>
    <xf numFmtId="9" fontId="19" fillId="10" borderId="27" xfId="0" applyNumberFormat="1" applyFont="1" applyFill="1" applyBorder="1" applyAlignment="1">
      <alignment horizontal="center" vertical="center" wrapText="1"/>
    </xf>
    <xf numFmtId="9" fontId="19" fillId="10" borderId="26" xfId="0" applyNumberFormat="1"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26" fillId="10" borderId="25" xfId="0" applyFont="1" applyFill="1" applyBorder="1" applyAlignment="1">
      <alignment horizontal="center" vertical="center"/>
    </xf>
    <xf numFmtId="0" fontId="26" fillId="1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6" fillId="10" borderId="41" xfId="0" applyFont="1" applyFill="1" applyBorder="1" applyAlignment="1">
      <alignment horizontal="center" vertical="center" wrapText="1"/>
    </xf>
    <xf numFmtId="0" fontId="26" fillId="10" borderId="40"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6" fillId="10" borderId="39"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6" fillId="10" borderId="37"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8" xfId="0" applyFont="1" applyFill="1" applyBorder="1" applyAlignment="1">
      <alignment horizontal="center" vertical="center" wrapText="1"/>
    </xf>
    <xf numFmtId="0" fontId="0" fillId="0" borderId="42" xfId="0" applyBorder="1" applyAlignment="1">
      <alignment horizontal="center"/>
    </xf>
    <xf numFmtId="0" fontId="0" fillId="0" borderId="41"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26" fillId="10" borderId="36" xfId="0" applyFont="1" applyFill="1" applyBorder="1" applyAlignment="1">
      <alignment horizontal="center" vertical="center"/>
    </xf>
    <xf numFmtId="0" fontId="26" fillId="10" borderId="35"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 xfId="0" applyFont="1" applyFill="1" applyBorder="1" applyAlignment="1">
      <alignment horizontal="center" vertical="center"/>
    </xf>
    <xf numFmtId="0" fontId="20" fillId="0" borderId="8" xfId="0" applyFont="1" applyBorder="1" applyAlignment="1">
      <alignment horizontal="center"/>
    </xf>
    <xf numFmtId="0" fontId="20" fillId="0" borderId="7" xfId="0" applyFont="1" applyBorder="1" applyAlignment="1">
      <alignment horizontal="center"/>
    </xf>
    <xf numFmtId="0" fontId="20" fillId="0" borderId="6" xfId="0" applyFont="1" applyBorder="1" applyAlignment="1">
      <alignment horizontal="center"/>
    </xf>
    <xf numFmtId="0" fontId="2" fillId="10" borderId="5" xfId="0" applyFont="1" applyFill="1" applyBorder="1" applyAlignment="1">
      <alignment horizontal="center" vertical="center"/>
    </xf>
    <xf numFmtId="0" fontId="2" fillId="10" borderId="25" xfId="0" applyFont="1" applyFill="1" applyBorder="1" applyAlignment="1">
      <alignment horizontal="center" vertical="center"/>
    </xf>
    <xf numFmtId="9" fontId="25" fillId="10" borderId="34" xfId="0" applyNumberFormat="1" applyFont="1" applyFill="1" applyBorder="1" applyAlignment="1">
      <alignment horizontal="center" vertical="center" wrapText="1"/>
    </xf>
    <xf numFmtId="9" fontId="25" fillId="10" borderId="33" xfId="0" applyNumberFormat="1" applyFont="1" applyFill="1" applyBorder="1" applyAlignment="1">
      <alignment horizontal="center" vertical="center" wrapText="1"/>
    </xf>
    <xf numFmtId="0" fontId="24" fillId="9" borderId="1"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32"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vertical="center" wrapText="1"/>
    </xf>
    <xf numFmtId="0" fontId="6" fillId="0" borderId="10" xfId="0" applyFont="1" applyBorder="1" applyAlignment="1">
      <alignment vertical="center" wrapText="1"/>
    </xf>
    <xf numFmtId="0" fontId="5" fillId="10" borderId="41" xfId="0" applyFont="1" applyFill="1" applyBorder="1" applyAlignment="1">
      <alignment horizontal="center" vertical="center" wrapText="1"/>
    </xf>
    <xf numFmtId="0" fontId="5" fillId="10" borderId="40"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39"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5" fillId="0" borderId="42" xfId="0" applyFont="1" applyFill="1" applyBorder="1" applyAlignment="1">
      <alignment horizontal="center"/>
    </xf>
    <xf numFmtId="0" fontId="5" fillId="0" borderId="40" xfId="0"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5" fillId="0" borderId="43" xfId="0" applyFont="1" applyFill="1" applyBorder="1" applyAlignment="1">
      <alignment horizontal="center"/>
    </xf>
    <xf numFmtId="0" fontId="5" fillId="0" borderId="45" xfId="0" applyFont="1" applyFill="1" applyBorder="1" applyAlignment="1">
      <alignment horizontal="center"/>
    </xf>
    <xf numFmtId="0" fontId="5" fillId="2" borderId="4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0" borderId="42" xfId="0" applyFont="1" applyBorder="1" applyAlignment="1">
      <alignment horizontal="center"/>
    </xf>
    <xf numFmtId="0" fontId="0" fillId="0" borderId="40"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3" xfId="0" applyFont="1" applyBorder="1" applyAlignment="1">
      <alignment horizontal="center"/>
    </xf>
    <xf numFmtId="0" fontId="0" fillId="0" borderId="45" xfId="0" applyFont="1" applyBorder="1" applyAlignment="1">
      <alignment horizontal="center"/>
    </xf>
    <xf numFmtId="0" fontId="45" fillId="0" borderId="42" xfId="0" applyFont="1" applyBorder="1" applyAlignment="1">
      <alignment horizontal="center" vertical="center"/>
    </xf>
    <xf numFmtId="0" fontId="45" fillId="0" borderId="41" xfId="0" applyFont="1" applyBorder="1" applyAlignment="1">
      <alignment horizontal="center" vertical="center"/>
    </xf>
    <xf numFmtId="0" fontId="45" fillId="0" borderId="40" xfId="0" applyFont="1" applyBorder="1" applyAlignment="1">
      <alignment horizontal="center" vertical="center"/>
    </xf>
    <xf numFmtId="0" fontId="45" fillId="0" borderId="38" xfId="0" applyFont="1" applyBorder="1" applyAlignment="1">
      <alignment horizontal="center" vertical="center"/>
    </xf>
    <xf numFmtId="0" fontId="45" fillId="0" borderId="0" xfId="0" applyFont="1" applyBorder="1" applyAlignment="1">
      <alignment horizontal="center" vertical="center"/>
    </xf>
    <xf numFmtId="0" fontId="45" fillId="0" borderId="39"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0" fillId="18" borderId="2" xfId="0" applyFont="1" applyFill="1" applyBorder="1" applyAlignment="1">
      <alignment horizontal="center" vertical="center" textRotation="90" wrapText="1"/>
    </xf>
    <xf numFmtId="0" fontId="40" fillId="18" borderId="10" xfId="0" applyFont="1" applyFill="1" applyBorder="1" applyAlignment="1">
      <alignment horizontal="center" vertical="center" textRotation="90"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40" fillId="18" borderId="1" xfId="0" applyFont="1" applyFill="1" applyBorder="1" applyAlignment="1">
      <alignment horizontal="center" vertical="center" textRotation="90"/>
    </xf>
    <xf numFmtId="0" fontId="41" fillId="18" borderId="1" xfId="0" applyFont="1" applyFill="1" applyBorder="1" applyAlignment="1">
      <alignment horizontal="center" vertical="center" textRotation="90"/>
    </xf>
    <xf numFmtId="0" fontId="39" fillId="10" borderId="1" xfId="0" applyFont="1" applyFill="1" applyBorder="1" applyAlignment="1">
      <alignment horizontal="center" vertical="center" textRotation="90" wrapText="1"/>
    </xf>
    <xf numFmtId="0" fontId="39" fillId="10" borderId="1" xfId="0" applyFont="1" applyFill="1" applyBorder="1" applyAlignment="1">
      <alignment horizontal="center" vertical="center" textRotation="90"/>
    </xf>
    <xf numFmtId="0" fontId="39" fillId="10" borderId="13" xfId="0" applyFont="1" applyFill="1" applyBorder="1" applyAlignment="1">
      <alignment horizontal="center" vertical="center" textRotation="90"/>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0" fillId="0" borderId="12" xfId="0" applyBorder="1" applyAlignment="1">
      <alignment horizontal="center" vertical="center" wrapText="1"/>
    </xf>
    <xf numFmtId="0" fontId="5" fillId="10" borderId="38" xfId="0" applyFont="1" applyFill="1" applyBorder="1" applyAlignment="1">
      <alignment horizontal="center" vertical="center" wrapText="1"/>
    </xf>
    <xf numFmtId="0" fontId="5" fillId="10" borderId="0" xfId="0" applyFont="1" applyFill="1" applyBorder="1" applyAlignment="1">
      <alignment horizontal="center" vertical="center"/>
    </xf>
    <xf numFmtId="0" fontId="5" fillId="10" borderId="38" xfId="0" applyFont="1" applyFill="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4" fillId="21" borderId="0" xfId="0" applyFont="1" applyFill="1" applyAlignment="1">
      <alignment horizontal="center" vertical="center"/>
    </xf>
    <xf numFmtId="0" fontId="15" fillId="21" borderId="66" xfId="0" applyFont="1" applyFill="1" applyBorder="1" applyAlignment="1">
      <alignment horizontal="center" vertical="center" wrapText="1"/>
    </xf>
    <xf numFmtId="0" fontId="15" fillId="0" borderId="0" xfId="0" applyFont="1" applyAlignment="1">
      <alignment horizontal="center" vertical="center" wrapText="1"/>
    </xf>
    <xf numFmtId="0" fontId="15" fillId="23" borderId="57" xfId="0" applyFont="1" applyFill="1" applyBorder="1" applyAlignment="1">
      <alignment horizontal="center" vertical="center" wrapText="1"/>
    </xf>
    <xf numFmtId="0" fontId="15" fillId="23" borderId="58" xfId="0" applyFont="1" applyFill="1" applyBorder="1" applyAlignment="1">
      <alignment horizontal="center" vertical="center" wrapText="1"/>
    </xf>
    <xf numFmtId="0" fontId="15" fillId="23" borderId="49" xfId="0" applyFont="1" applyFill="1" applyBorder="1" applyAlignment="1">
      <alignment horizontal="center" vertical="center" wrapText="1"/>
    </xf>
    <xf numFmtId="0" fontId="15" fillId="23" borderId="50" xfId="0" applyFont="1" applyFill="1" applyBorder="1" applyAlignment="1">
      <alignment horizontal="center" vertical="center" wrapText="1"/>
    </xf>
    <xf numFmtId="0" fontId="15" fillId="21" borderId="65" xfId="0" applyFont="1" applyFill="1" applyBorder="1" applyAlignment="1">
      <alignment horizontal="center" vertical="center" wrapText="1"/>
    </xf>
    <xf numFmtId="0" fontId="15" fillId="21" borderId="61" xfId="0" applyFont="1" applyFill="1" applyBorder="1" applyAlignment="1">
      <alignment horizontal="center" vertical="center" wrapText="1"/>
    </xf>
    <xf numFmtId="0" fontId="15" fillId="21" borderId="60" xfId="0" applyFont="1" applyFill="1" applyBorder="1" applyAlignment="1">
      <alignment horizontal="center" vertical="center" wrapText="1"/>
    </xf>
    <xf numFmtId="0" fontId="15" fillId="21" borderId="48" xfId="0" applyFont="1" applyFill="1" applyBorder="1" applyAlignment="1">
      <alignment horizontal="center" vertical="center" wrapText="1"/>
    </xf>
    <xf numFmtId="0" fontId="15" fillId="23" borderId="54" xfId="0" applyFont="1" applyFill="1" applyBorder="1" applyAlignment="1">
      <alignment horizontal="center" vertical="center" wrapText="1"/>
    </xf>
    <xf numFmtId="0" fontId="15" fillId="23" borderId="55" xfId="0" applyFont="1" applyFill="1" applyBorder="1" applyAlignment="1">
      <alignment horizontal="center" vertical="center" wrapText="1"/>
    </xf>
    <xf numFmtId="0" fontId="15" fillId="23" borderId="0" xfId="0" applyFont="1" applyFill="1" applyAlignment="1">
      <alignment horizontal="center" vertical="center" wrapText="1"/>
    </xf>
    <xf numFmtId="0" fontId="15" fillId="21" borderId="56" xfId="0" applyFont="1" applyFill="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2" fillId="20" borderId="47" xfId="0" applyFont="1" applyFill="1" applyBorder="1" applyAlignment="1">
      <alignment horizontal="center" vertical="center"/>
    </xf>
    <xf numFmtId="0" fontId="12" fillId="20" borderId="0" xfId="0" applyFont="1" applyFill="1" applyAlignment="1">
      <alignment horizontal="center" vertical="center"/>
    </xf>
    <xf numFmtId="1"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cellXfs>
  <cellStyles count="5">
    <cellStyle name="Normal" xfId="0" builtinId="0"/>
    <cellStyle name="Normal 2" xfId="3"/>
    <cellStyle name="Normal 2 2" xfId="2"/>
    <cellStyle name="Normal 2 3" xfId="4"/>
    <cellStyle name="Porcentaje" xfId="1" builtinId="5"/>
  </cellStyles>
  <dxfs count="915">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D966"/>
        </patternFill>
      </fill>
    </dxf>
    <dxf>
      <fill>
        <patternFill>
          <bgColor rgb="FF00B0F0"/>
        </patternFill>
      </fill>
    </dxf>
    <dxf>
      <fill>
        <patternFill>
          <bgColor rgb="FF0070C0"/>
        </patternFill>
      </fill>
    </dxf>
    <dxf>
      <fill>
        <patternFill>
          <bgColor rgb="FFA9D08E"/>
        </patternFill>
      </fill>
    </dxf>
    <dxf>
      <fill>
        <patternFill>
          <bgColor rgb="FFED7D31"/>
        </patternFill>
      </fill>
    </dxf>
    <dxf>
      <fill>
        <patternFill>
          <bgColor rgb="FFD90000"/>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FFAD93"/>
        </patternFill>
      </fill>
    </dxf>
    <dxf>
      <fill>
        <patternFill>
          <bgColor rgb="FFFFDB43"/>
        </patternFill>
      </fill>
    </dxf>
    <dxf>
      <fill>
        <patternFill>
          <bgColor rgb="FF99FF99"/>
        </patternFill>
      </fill>
    </dxf>
    <dxf>
      <fill>
        <patternFill>
          <bgColor rgb="FF66FF66"/>
        </patternFill>
      </fill>
    </dxf>
    <dxf>
      <fill>
        <patternFill>
          <bgColor rgb="FF33CC33"/>
        </patternFill>
      </fill>
    </dxf>
    <dxf>
      <fill>
        <patternFill>
          <bgColor rgb="FF33CC33"/>
        </patternFill>
      </fill>
    </dxf>
    <dxf>
      <fill>
        <patternFill>
          <bgColor rgb="FF66FF66"/>
        </patternFill>
      </fill>
    </dxf>
    <dxf>
      <fill>
        <patternFill>
          <bgColor rgb="FFCCFF66"/>
        </patternFill>
      </fill>
    </dxf>
    <dxf>
      <fill>
        <patternFill>
          <bgColor rgb="FFFFC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PORTADA!$F$11</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PORTADA!$F$12:$F$25</c:f>
              <c:numCache>
                <c:formatCode>General</c:formatCode>
                <c:ptCount val="14"/>
                <c:pt idx="0">
                  <c:v>40</c:v>
                </c:pt>
                <c:pt idx="1">
                  <c:v>39</c:v>
                </c:pt>
                <c:pt idx="2">
                  <c:v>59</c:v>
                </c:pt>
                <c:pt idx="3">
                  <c:v>23</c:v>
                </c:pt>
                <c:pt idx="4">
                  <c:v>13.5</c:v>
                </c:pt>
                <c:pt idx="5">
                  <c:v>0</c:v>
                </c:pt>
                <c:pt idx="6">
                  <c:v>0</c:v>
                </c:pt>
                <c:pt idx="7">
                  <c:v>0</c:v>
                </c:pt>
                <c:pt idx="8">
                  <c:v>36</c:v>
                </c:pt>
                <c:pt idx="9">
                  <c:v>13</c:v>
                </c:pt>
                <c:pt idx="10">
                  <c:v>10</c:v>
                </c:pt>
                <c:pt idx="11">
                  <c:v>9</c:v>
                </c:pt>
                <c:pt idx="12" formatCode="0">
                  <c:v>13.5</c:v>
                </c:pt>
                <c:pt idx="13">
                  <c:v>32.5</c:v>
                </c:pt>
              </c:numCache>
            </c:numRef>
          </c:val>
          <c:extLst xmlns:c16r2="http://schemas.microsoft.com/office/drawing/2015/06/chart">
            <c:ext xmlns:c16="http://schemas.microsoft.com/office/drawing/2014/chart" uri="{C3380CC4-5D6E-409C-BE32-E72D297353CC}">
              <c16:uniqueId val="{00000000-9ADE-478A-998E-FB6E7BA96DAB}"/>
            </c:ext>
          </c:extLst>
        </c:ser>
        <c:ser>
          <c:idx val="3"/>
          <c:order val="1"/>
          <c:tx>
            <c:strRef>
              <c:f>PORTADA!$G$11</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PORTADA!$G$12:$G$25</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xmlns:c16r2="http://schemas.microsoft.com/office/drawing/2015/06/char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888678544"/>
        <c:axId val="888679088"/>
      </c:radarChart>
      <c:catAx>
        <c:axId val="88867854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88679088"/>
        <c:crosses val="autoZero"/>
        <c:auto val="1"/>
        <c:lblAlgn val="ctr"/>
        <c:lblOffset val="100"/>
        <c:noMultiLvlLbl val="0"/>
      </c:catAx>
      <c:valAx>
        <c:axId val="888679088"/>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88678544"/>
        <c:crosses val="autoZero"/>
        <c:crossBetween val="between"/>
        <c:majorUnit val="20"/>
        <c:min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PORTADA!$C$32</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PORTADA!$E$31:$G$31</c15:sqref>
                  </c15:fullRef>
                </c:ext>
              </c:extLst>
              <c:f>PORTADA!$E$31:$F$31</c:f>
              <c:strCache>
                <c:ptCount val="2"/>
                <c:pt idx="0">
                  <c:v>% de Avance Actual Entidad</c:v>
                </c:pt>
                <c:pt idx="1">
                  <c:v>% Avance Esperado</c:v>
                </c:pt>
              </c:strCache>
            </c:strRef>
          </c:cat>
          <c:val>
            <c:numRef>
              <c:extLst>
                <c:ext xmlns:c15="http://schemas.microsoft.com/office/drawing/2012/chart" uri="{02D57815-91ED-43cb-92C2-25804820EDAC}">
                  <c15:fullRef>
                    <c15:sqref>PORTADA!$E$32:$G$32</c15:sqref>
                  </c15:fullRef>
                </c:ext>
              </c:extLst>
              <c:f>PORTADA!$E$32:$F$32</c:f>
              <c:numCache>
                <c:formatCode>0%</c:formatCode>
                <c:ptCount val="2"/>
                <c:pt idx="0">
                  <c:v>0.14000000000000001</c:v>
                </c:pt>
                <c:pt idx="1">
                  <c:v>0.4</c:v>
                </c:pt>
              </c:numCache>
            </c:numRef>
          </c:val>
          <c:extLst xmlns:c16r2="http://schemas.microsoft.com/office/drawing/2015/06/chart">
            <c:ext xmlns:c16="http://schemas.microsoft.com/office/drawing/2014/chart" uri="{C3380CC4-5D6E-409C-BE32-E72D297353CC}">
              <c16:uniqueId val="{00000000-A838-4AAA-A523-3F3BE74F9BD4}"/>
            </c:ext>
          </c:extLst>
        </c:ser>
        <c:ser>
          <c:idx val="1"/>
          <c:order val="1"/>
          <c:tx>
            <c:strRef>
              <c:f>PORTADA!$C$33</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PORTADA!$E$31:$G$31</c15:sqref>
                  </c15:fullRef>
                </c:ext>
              </c:extLst>
              <c:f>PORTADA!$E$31:$F$31</c:f>
              <c:strCache>
                <c:ptCount val="2"/>
                <c:pt idx="0">
                  <c:v>% de Avance Actual Entidad</c:v>
                </c:pt>
                <c:pt idx="1">
                  <c:v>% Avance Esperado</c:v>
                </c:pt>
              </c:strCache>
            </c:strRef>
          </c:cat>
          <c:val>
            <c:numRef>
              <c:extLst>
                <c:ext xmlns:c15="http://schemas.microsoft.com/office/drawing/2012/chart" uri="{02D57815-91ED-43cb-92C2-25804820EDAC}">
                  <c15:fullRef>
                    <c15:sqref>PORTADA!$E$33:$G$33</c15:sqref>
                  </c15:fullRef>
                </c:ext>
              </c:extLst>
              <c:f>PORTADA!$E$33:$F$33</c:f>
              <c:numCache>
                <c:formatCode>0%</c:formatCode>
                <c:ptCount val="2"/>
                <c:pt idx="0">
                  <c:v>0.04</c:v>
                </c:pt>
                <c:pt idx="1">
                  <c:v>0.2</c:v>
                </c:pt>
              </c:numCache>
            </c:numRef>
          </c:val>
          <c:extLst xmlns:c16r2="http://schemas.microsoft.com/office/drawing/2015/06/chart">
            <c:ext xmlns:c16="http://schemas.microsoft.com/office/drawing/2014/chart" uri="{C3380CC4-5D6E-409C-BE32-E72D297353CC}">
              <c16:uniqueId val="{00000001-A838-4AAA-A523-3F3BE74F9BD4}"/>
            </c:ext>
          </c:extLst>
        </c:ser>
        <c:ser>
          <c:idx val="2"/>
          <c:order val="2"/>
          <c:tx>
            <c:strRef>
              <c:f>PORTADA!$C$34</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PORTADA!$E$31:$G$31</c15:sqref>
                  </c15:fullRef>
                </c:ext>
              </c:extLst>
              <c:f>PORTADA!$E$31:$F$31</c:f>
              <c:strCache>
                <c:ptCount val="2"/>
                <c:pt idx="0">
                  <c:v>% de Avance Actual Entidad</c:v>
                </c:pt>
                <c:pt idx="1">
                  <c:v>% Avance Esperado</c:v>
                </c:pt>
              </c:strCache>
            </c:strRef>
          </c:cat>
          <c:val>
            <c:numRef>
              <c:extLst>
                <c:ext xmlns:c15="http://schemas.microsoft.com/office/drawing/2012/chart" uri="{02D57815-91ED-43cb-92C2-25804820EDAC}">
                  <c15:fullRef>
                    <c15:sqref>PORTADA!$E$34:$G$34</c15:sqref>
                  </c15:fullRef>
                </c:ext>
              </c:extLst>
              <c:f>PORTADA!$E$34:$F$34</c:f>
              <c:numCache>
                <c:formatCode>0%</c:formatCode>
                <c:ptCount val="2"/>
                <c:pt idx="0">
                  <c:v>0.04</c:v>
                </c:pt>
                <c:pt idx="1">
                  <c:v>0.2</c:v>
                </c:pt>
              </c:numCache>
            </c:numRef>
          </c:val>
          <c:extLst xmlns:c16r2="http://schemas.microsoft.com/office/drawing/2015/06/chart">
            <c:ext xmlns:c16="http://schemas.microsoft.com/office/drawing/2014/chart" uri="{C3380CC4-5D6E-409C-BE32-E72D297353CC}">
              <c16:uniqueId val="{00000002-A838-4AAA-A523-3F3BE74F9BD4}"/>
            </c:ext>
          </c:extLst>
        </c:ser>
        <c:ser>
          <c:idx val="3"/>
          <c:order val="3"/>
          <c:tx>
            <c:strRef>
              <c:f>PORTADA!$C$35</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PORTADA!$E$31:$G$31</c15:sqref>
                  </c15:fullRef>
                </c:ext>
              </c:extLst>
              <c:f>PORTADA!$E$31:$F$31</c:f>
              <c:strCache>
                <c:ptCount val="2"/>
                <c:pt idx="0">
                  <c:v>% de Avance Actual Entidad</c:v>
                </c:pt>
                <c:pt idx="1">
                  <c:v>% Avance Esperado</c:v>
                </c:pt>
              </c:strCache>
            </c:strRef>
          </c:cat>
          <c:val>
            <c:numRef>
              <c:extLst>
                <c:ext xmlns:c15="http://schemas.microsoft.com/office/drawing/2012/chart" uri="{02D57815-91ED-43cb-92C2-25804820EDAC}">
                  <c15:fullRef>
                    <c15:sqref>PORTADA!$E$35:$G$35</c15:sqref>
                  </c15:fullRef>
                </c:ext>
              </c:extLst>
              <c:f>PORTADA!$E$35:$F$35</c:f>
              <c:numCache>
                <c:formatCode>0%</c:formatCode>
                <c:ptCount val="2"/>
                <c:pt idx="0">
                  <c:v>0.04</c:v>
                </c:pt>
                <c:pt idx="1">
                  <c:v>0.2</c:v>
                </c:pt>
              </c:numCache>
            </c:numRef>
          </c:val>
          <c:extLst xmlns:c16r2="http://schemas.microsoft.com/office/drawing/2015/06/char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888682896"/>
        <c:axId val="888680176"/>
        <c:axId val="0"/>
      </c:bar3DChart>
      <c:catAx>
        <c:axId val="888682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88680176"/>
        <c:crossesAt val="0"/>
        <c:auto val="1"/>
        <c:lblAlgn val="ctr"/>
        <c:lblOffset val="100"/>
        <c:noMultiLvlLbl val="0"/>
      </c:catAx>
      <c:valAx>
        <c:axId val="88868017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8868289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542924</xdr:colOff>
      <xdr:row>9</xdr:row>
      <xdr:rowOff>9525</xdr:rowOff>
    </xdr:from>
    <xdr:to>
      <xdr:col>14</xdr:col>
      <xdr:colOff>996949</xdr:colOff>
      <xdr:row>25</xdr:row>
      <xdr:rowOff>200024</xdr:rowOff>
    </xdr:to>
    <xdr:graphicFrame macro="">
      <xdr:nvGraphicFramePr>
        <xdr:cNvPr id="2" name="Gráfico 1">
          <a:extLst>
            <a:ext uri="{FF2B5EF4-FFF2-40B4-BE49-F238E27FC236}">
              <a16:creationId xmlns:a16="http://schemas.microsoft.com/office/drawing/2014/main" xmlns=""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29</xdr:row>
      <xdr:rowOff>25854</xdr:rowOff>
    </xdr:from>
    <xdr:to>
      <xdr:col>14</xdr:col>
      <xdr:colOff>304800</xdr:colOff>
      <xdr:row>43</xdr:row>
      <xdr:rowOff>38101</xdr:rowOff>
    </xdr:to>
    <xdr:graphicFrame macro="">
      <xdr:nvGraphicFramePr>
        <xdr:cNvPr id="3" name="Gráfico 2">
          <a:extLst>
            <a:ext uri="{FF2B5EF4-FFF2-40B4-BE49-F238E27FC236}">
              <a16:creationId xmlns:a16="http://schemas.microsoft.com/office/drawing/2014/main" xmlns=""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23815</xdr:colOff>
      <xdr:row>46</xdr:row>
      <xdr:rowOff>107156</xdr:rowOff>
    </xdr:from>
    <xdr:ext cx="6073143" cy="3662283"/>
    <xdr:pic>
      <xdr:nvPicPr>
        <xdr:cNvPr id="6" name="Imagen 5">
          <a:extLst>
            <a:ext uri="{FF2B5EF4-FFF2-40B4-BE49-F238E27FC236}">
              <a16:creationId xmlns:a16="http://schemas.microsoft.com/office/drawing/2014/main" xmlns="" id="{DC75EDD9-BB1F-4FAF-A364-72DB200A58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78695" y="8519636"/>
          <a:ext cx="6073143" cy="36622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876301</xdr:colOff>
      <xdr:row>0</xdr:row>
      <xdr:rowOff>83820</xdr:rowOff>
    </xdr:from>
    <xdr:ext cx="937260" cy="824865"/>
    <xdr:pic>
      <xdr:nvPicPr>
        <xdr:cNvPr id="7" name="image1.pn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4"/>
        <a:srcRect/>
        <a:stretch>
          <a:fillRect/>
        </a:stretch>
      </xdr:blipFill>
      <xdr:spPr>
        <a:xfrm>
          <a:off x="1584961" y="83820"/>
          <a:ext cx="937260" cy="824865"/>
        </a:xfrm>
        <a:prstGeom prst="rect">
          <a:avLst/>
        </a:prstGeom>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73477</xdr:rowOff>
    </xdr:from>
    <xdr:to>
      <xdr:col>1</xdr:col>
      <xdr:colOff>1434290</xdr:colOff>
      <xdr:row>6</xdr:row>
      <xdr:rowOff>40822</xdr:rowOff>
    </xdr:to>
    <xdr:pic>
      <xdr:nvPicPr>
        <xdr:cNvPr id="2" name="Imagen 1">
          <a:extLst>
            <a:ext uri="{FF2B5EF4-FFF2-40B4-BE49-F238E27FC236}">
              <a16:creationId xmlns:a16="http://schemas.microsoft.com/office/drawing/2014/main" xmlns="" id="{BD27367A-673F-4251-8F38-473FD6C84106}"/>
            </a:ext>
          </a:extLst>
        </xdr:cNvPr>
        <xdr:cNvPicPr>
          <a:picLocks noChangeAspect="1"/>
        </xdr:cNvPicPr>
      </xdr:nvPicPr>
      <xdr:blipFill>
        <a:blip xmlns:r="http://schemas.openxmlformats.org/officeDocument/2006/relationships" r:embed="rId1"/>
        <a:stretch>
          <a:fillRect/>
        </a:stretch>
      </xdr:blipFill>
      <xdr:spPr>
        <a:xfrm>
          <a:off x="0" y="446857"/>
          <a:ext cx="2257250" cy="706485"/>
        </a:xfrm>
        <a:prstGeom prst="rect">
          <a:avLst/>
        </a:prstGeom>
      </xdr:spPr>
    </xdr:pic>
    <xdr:clientData/>
  </xdr:twoCellAnchor>
  <xdr:twoCellAnchor editAs="oneCell">
    <xdr:from>
      <xdr:col>11</xdr:col>
      <xdr:colOff>949780</xdr:colOff>
      <xdr:row>1</xdr:row>
      <xdr:rowOff>40821</xdr:rowOff>
    </xdr:from>
    <xdr:to>
      <xdr:col>11</xdr:col>
      <xdr:colOff>2654754</xdr:colOff>
      <xdr:row>8</xdr:row>
      <xdr:rowOff>172302</xdr:rowOff>
    </xdr:to>
    <xdr:pic>
      <xdr:nvPicPr>
        <xdr:cNvPr id="3" name="Imagen 2" descr="mastic - Intelligent Training">
          <a:extLst>
            <a:ext uri="{FF2B5EF4-FFF2-40B4-BE49-F238E27FC236}">
              <a16:creationId xmlns:a16="http://schemas.microsoft.com/office/drawing/2014/main" xmlns="" id="{2AA027B7-A42B-4DE6-8761-052DD603C9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95920" y="231321"/>
          <a:ext cx="1704974" cy="1419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an/AppData/Roaming/Microsoft/Excel/Instrumento_Evaluacion_MSPI%20(1)%20(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ian/Downloads/Instrumento_Evaluacion_MSPI%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istian/Downloads/Diagnostico%20GAP_27001_2013_Anexo%20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Diagnostico%20GAP_27001_2013_Anexo%20A%20V3%20Felip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irach/AM%20GD/Proyectos/Correcol/GAP/Diagnostico%20GAP_27001_2013_Anexo%20A%20TI%20V1%20M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DE EVALUACION"/>
      <sheetName val="LEVANTAMIENTO DE INFO."/>
      <sheetName val="AREAS INVOLUCRADAS"/>
      <sheetName val="ADMINISTRATIVAS"/>
      <sheetName val="TECNICAS"/>
      <sheetName val="PHVA"/>
      <sheetName val="MADUREZ"/>
      <sheetName val="CIBER"/>
    </sheetNames>
    <sheetDataSet>
      <sheetData sheetId="0" refreshError="1"/>
      <sheetData sheetId="1" refreshError="1"/>
      <sheetData sheetId="2" refreshError="1"/>
      <sheetData sheetId="3" refreshError="1">
        <row r="13">
          <cell r="D13" t="str">
            <v>POLITICAS DE SEGURIDAD DE LA INFORMACIÓN</v>
          </cell>
        </row>
        <row r="14">
          <cell r="E14" t="str">
            <v>Se debe definir un conjunto de políticas para la seguridad de la información aprobada por la dirección, publicada y comunicada a los empleados y a la partes externas pertinentes</v>
          </cell>
          <cell r="I14" t="str">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ell>
        </row>
        <row r="17">
          <cell r="D17" t="str">
            <v>ORGANIZACIÓN DE LA SEGURIDAD DE LA INFORMACIÓN</v>
          </cell>
        </row>
        <row r="19">
          <cell r="D19" t="str">
            <v>Roles y responsabilidades para la seguridad de la información</v>
          </cell>
          <cell r="E19" t="str">
            <v>Se deben definir y asignar todas las responsabilidades de la seguridad de la información</v>
          </cell>
        </row>
        <row r="28">
          <cell r="D28" t="str">
            <v>SEGURIDAD DE LOS RECURSOS HUMANOS</v>
          </cell>
        </row>
        <row r="34">
          <cell r="D34" t="str">
            <v>Toma de conciencia, educación y formación en la seguridad de la información</v>
          </cell>
          <cell r="E34" t="str">
            <v>Todos los empleados de la Entidad, y en donde sea pertinente, los contratistas, deben recibir la educación y la formación en toma de conciencia apropiada, y actualizaciones regulares sobre las políticas y procedimientos pertinentes para su cargo.</v>
          </cell>
          <cell r="I34" t="str">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ell>
        </row>
        <row r="39">
          <cell r="D39" t="str">
            <v>GESTIÓN DE ACTIVOS</v>
          </cell>
        </row>
        <row r="41">
          <cell r="D41" t="str">
            <v>Inventario de activos</v>
          </cell>
          <cell r="E41" t="str">
            <v>Se deben identificar los activos asociados con la información y las instalaciones de procesamiento de información, y se debe elaborar y mantener un inventario de estos activos.</v>
          </cell>
          <cell r="I41" t="str">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ell>
        </row>
        <row r="54">
          <cell r="D54" t="str">
            <v>ASPECTOS DE SEGURIDAD DE LA INFORMACIÓN DE LA GESTIÓN DE LA CONTINUIDAD DEL NEGOCIO</v>
          </cell>
        </row>
        <row r="62">
          <cell r="D62" t="str">
            <v>CUMPLIMIENTO</v>
          </cell>
        </row>
      </sheetData>
      <sheetData sheetId="4" refreshError="1">
        <row r="13">
          <cell r="E13" t="str">
            <v>A.9</v>
          </cell>
          <cell r="F13" t="str">
            <v>Componente planificación y modelo de madurez nivel gestionado</v>
          </cell>
          <cell r="K13">
            <v>0</v>
          </cell>
        </row>
        <row r="14">
          <cell r="E14" t="str">
            <v>A.9.1</v>
          </cell>
          <cell r="F14" t="str">
            <v>Modelo de madurez definido</v>
          </cell>
          <cell r="K14">
            <v>0</v>
          </cell>
        </row>
        <row r="15">
          <cell r="E15" t="str">
            <v>A.9.1.1</v>
          </cell>
          <cell r="G15" t="str">
            <v>PR.DS-5</v>
          </cell>
          <cell r="H15" t="str">
            <v>Revisar que la 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v>
          </cell>
          <cell r="K15">
            <v>0</v>
          </cell>
        </row>
        <row r="16">
          <cell r="E16" t="str">
            <v>A.9.1.2</v>
          </cell>
          <cell r="G16" t="str">
            <v>PR.AC-4
PR.DS-5
PR.PT-3</v>
          </cell>
          <cell r="H16" t="str">
            <v>Revisar la 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v>
          </cell>
          <cell r="K16">
            <v>0</v>
          </cell>
        </row>
        <row r="17">
          <cell r="E17" t="str">
            <v xml:space="preserve">A.9.2 </v>
          </cell>
          <cell r="F17" t="str">
            <v>Modelo de madurez gestionado cuantitativamente</v>
          </cell>
          <cell r="K17">
            <v>0</v>
          </cell>
        </row>
        <row r="18">
          <cell r="E18" t="str">
            <v xml:space="preserve">A.9.2.1 </v>
          </cell>
          <cell r="G18" t="str">
            <v>PR.AC-1</v>
          </cell>
          <cell r="H18" t="str">
            <v>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v>
          </cell>
          <cell r="K18">
            <v>0</v>
          </cell>
        </row>
        <row r="19">
          <cell r="E19" t="str">
            <v>A.9.2.2</v>
          </cell>
          <cell r="G19" t="str">
            <v>PR.AC-1</v>
          </cell>
          <cell r="H19" t="str">
            <v>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v>
          </cell>
          <cell r="K19">
            <v>0</v>
          </cell>
        </row>
        <row r="20">
          <cell r="E20" t="str">
            <v>A.9.2.3</v>
          </cell>
          <cell r="G20" t="str">
            <v>PR.AC-4
PR.DS-5</v>
          </cell>
          <cell r="H20" t="str">
            <v>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v>
          </cell>
          <cell r="K20">
            <v>0</v>
          </cell>
        </row>
        <row r="21">
          <cell r="E21" t="str">
            <v>A.9.2.4</v>
          </cell>
          <cell r="G21" t="str">
            <v>PR.AC-1</v>
          </cell>
          <cell r="H21" t="str">
            <v>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v>
          </cell>
          <cell r="K21">
            <v>0</v>
          </cell>
        </row>
        <row r="22">
          <cell r="E22" t="str">
            <v>A.9.2.5</v>
          </cell>
          <cell r="H22" t="str">
            <v>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v>
          </cell>
          <cell r="K22">
            <v>0</v>
          </cell>
        </row>
        <row r="23">
          <cell r="E23" t="str">
            <v>A.9.2.6</v>
          </cell>
          <cell r="H23" t="str">
            <v>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v>
          </cell>
          <cell r="K23">
            <v>0</v>
          </cell>
        </row>
        <row r="24">
          <cell r="E24" t="str">
            <v xml:space="preserve">A.9.3 </v>
          </cell>
          <cell r="F24" t="str">
            <v>Modelo de madurez definido</v>
          </cell>
          <cell r="K24">
            <v>0</v>
          </cell>
        </row>
        <row r="25">
          <cell r="E25" t="str">
            <v xml:space="preserve">A.9.3.1 </v>
          </cell>
          <cell r="G25" t="str">
            <v>PR.AC-1</v>
          </cell>
          <cell r="H25" t="str">
            <v>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v>
          </cell>
          <cell r="K25">
            <v>0</v>
          </cell>
        </row>
        <row r="26">
          <cell r="E26" t="str">
            <v xml:space="preserve">A.9.4 </v>
          </cell>
          <cell r="F26" t="str">
            <v>Modelo de madurez gestionado cuantitativamente</v>
          </cell>
          <cell r="K26">
            <v>0</v>
          </cell>
        </row>
        <row r="27">
          <cell r="E27" t="str">
            <v xml:space="preserve">A.9.4.1 </v>
          </cell>
          <cell r="G27" t="str">
            <v>PR.AC-4
PR.DS-5</v>
          </cell>
          <cell r="H27" t="str">
            <v>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v>
          </cell>
          <cell r="K27">
            <v>0</v>
          </cell>
        </row>
        <row r="28">
          <cell r="E28" t="str">
            <v>A.9.4.2</v>
          </cell>
          <cell r="G28" t="str">
            <v>PR.AC-1</v>
          </cell>
          <cell r="H28" t="str">
            <v>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v>
          </cell>
          <cell r="K28">
            <v>0</v>
          </cell>
        </row>
        <row r="29">
          <cell r="E29" t="str">
            <v>A.9.4.3</v>
          </cell>
          <cell r="G29" t="str">
            <v>PR.AC-1</v>
          </cell>
          <cell r="H29" t="str">
            <v>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v>
          </cell>
          <cell r="K29">
            <v>0</v>
          </cell>
        </row>
        <row r="30">
          <cell r="E30" t="str">
            <v>A.9.4.4</v>
          </cell>
          <cell r="G30" t="str">
            <v>PR.AC-4
PR.DS-5</v>
          </cell>
          <cell r="H30" t="str">
            <v>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v>
          </cell>
          <cell r="K30">
            <v>0</v>
          </cell>
        </row>
        <row r="31">
          <cell r="E31" t="str">
            <v xml:space="preserve">A.9.4.5 </v>
          </cell>
          <cell r="G31" t="str">
            <v>PR.DS-5</v>
          </cell>
          <cell r="H31" t="str">
            <v>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v>
          </cell>
          <cell r="K31">
            <v>0</v>
          </cell>
        </row>
        <row r="33">
          <cell r="E33" t="str">
            <v>A.10</v>
          </cell>
          <cell r="K33">
            <v>0</v>
          </cell>
        </row>
        <row r="34">
          <cell r="E34" t="str">
            <v xml:space="preserve">A.10.1 </v>
          </cell>
          <cell r="F34" t="str">
            <v>Modelo de madurez gestionado cuantitativamente</v>
          </cell>
          <cell r="K34">
            <v>0</v>
          </cell>
        </row>
        <row r="35">
          <cell r="E35" t="str">
            <v xml:space="preserve">A.10.1.1 </v>
          </cell>
          <cell r="H35" t="str">
            <v>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v>
          </cell>
          <cell r="K35">
            <v>0</v>
          </cell>
        </row>
        <row r="36">
          <cell r="E36" t="str">
            <v>A.10.1.2</v>
          </cell>
          <cell r="H36" t="str">
            <v>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v>
          </cell>
          <cell r="K36">
            <v>0</v>
          </cell>
        </row>
        <row r="38">
          <cell r="E38" t="str">
            <v>A.11</v>
          </cell>
          <cell r="K38">
            <v>0</v>
          </cell>
        </row>
        <row r="39">
          <cell r="E39" t="str">
            <v>A.11.1</v>
          </cell>
          <cell r="F39" t="str">
            <v>Modelo de madurez definido</v>
          </cell>
          <cell r="K39">
            <v>0</v>
          </cell>
        </row>
        <row r="40">
          <cell r="E40" t="str">
            <v xml:space="preserve">A.11.1.1 </v>
          </cell>
          <cell r="G40" t="str">
            <v>PR.AC-2</v>
          </cell>
          <cell r="H40" t="str">
            <v>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v>
          </cell>
          <cell r="K40">
            <v>0</v>
          </cell>
        </row>
        <row r="41">
          <cell r="E41" t="str">
            <v xml:space="preserve">A.11.1.2 </v>
          </cell>
          <cell r="G41" t="str">
            <v>PR.AC-2
PR.MA-1</v>
          </cell>
          <cell r="H41" t="str">
            <v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v>
          </cell>
          <cell r="K41">
            <v>0</v>
          </cell>
        </row>
        <row r="42">
          <cell r="E42" t="str">
            <v>A.11.1.3</v>
          </cell>
          <cell r="H42" t="str">
            <v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v>
          </cell>
          <cell r="K42">
            <v>0</v>
          </cell>
        </row>
        <row r="43">
          <cell r="E43" t="str">
            <v>A.11.1.4</v>
          </cell>
          <cell r="G43" t="str">
            <v>ID.BE-5
PR.AC-2
PR.IP-5</v>
          </cell>
          <cell r="H43" t="str">
            <v>De acuerdo a la NIST deben identificarse los elementos de resiliencia para soportar la entrega de los servicios críticos de la entidad.</v>
          </cell>
          <cell r="K43">
            <v>0</v>
          </cell>
        </row>
        <row r="44">
          <cell r="E44" t="str">
            <v xml:space="preserve">A.11.1.5 </v>
          </cell>
          <cell r="F44" t="str">
            <v>Componente planeación</v>
          </cell>
          <cell r="H44" t="str">
            <v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v>
          </cell>
          <cell r="K44">
            <v>0</v>
          </cell>
        </row>
        <row r="45">
          <cell r="E45" t="str">
            <v>A.11.1.6</v>
          </cell>
          <cell r="G45" t="str">
            <v>PR.AC-2</v>
          </cell>
          <cell r="H45" t="str">
            <v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v>
          </cell>
          <cell r="K45">
            <v>0</v>
          </cell>
        </row>
        <row r="46">
          <cell r="E46" t="str">
            <v xml:space="preserve">A.11.2 </v>
          </cell>
          <cell r="F46" t="str">
            <v>Modelo de madurez definido</v>
          </cell>
          <cell r="K46">
            <v>0</v>
          </cell>
        </row>
        <row r="47">
          <cell r="E47" t="str">
            <v xml:space="preserve">A.11.2.1 </v>
          </cell>
          <cell r="G47" t="str">
            <v>PR.IP-5</v>
          </cell>
          <cell r="H47" t="str">
            <v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v>
          </cell>
          <cell r="K47">
            <v>0</v>
          </cell>
        </row>
        <row r="48">
          <cell r="E48" t="str">
            <v>A.11.2.2</v>
          </cell>
          <cell r="G48" t="str">
            <v>ID.BE-4
PR.IP-5</v>
          </cell>
          <cell r="H48" t="str">
            <v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v>
          </cell>
          <cell r="K48">
            <v>0</v>
          </cell>
        </row>
        <row r="49">
          <cell r="E49" t="str">
            <v xml:space="preserve">A.11.2.3 </v>
          </cell>
          <cell r="G49" t="str">
            <v>ID.BE-4
PR.AC-2
PR.IP-5</v>
          </cell>
          <cell r="H49" t="str">
            <v>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v>
          </cell>
          <cell r="K49">
            <v>0</v>
          </cell>
        </row>
        <row r="50">
          <cell r="E50" t="str">
            <v xml:space="preserve">A.11.2.4 </v>
          </cell>
          <cell r="G50" t="str">
            <v>PR.MA-1
PR.MA-2</v>
          </cell>
          <cell r="H50" t="str">
            <v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v>
          </cell>
          <cell r="K50">
            <v>0</v>
          </cell>
        </row>
        <row r="51">
          <cell r="E51" t="str">
            <v>A.11.2.5</v>
          </cell>
          <cell r="G51" t="str">
            <v>PR.MA-1</v>
          </cell>
          <cell r="H51" t="str">
            <v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v>
          </cell>
          <cell r="K51">
            <v>0</v>
          </cell>
        </row>
        <row r="52">
          <cell r="E52" t="str">
            <v>A.11.2.6</v>
          </cell>
          <cell r="G52" t="str">
            <v>ID.AM-4</v>
          </cell>
          <cell r="H52" t="str">
            <v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v>
          </cell>
          <cell r="K52">
            <v>0</v>
          </cell>
        </row>
        <row r="53">
          <cell r="E53" t="str">
            <v>A.11.2.7</v>
          </cell>
          <cell r="G53" t="str">
            <v>PR.DS-3
PR.IP-6</v>
          </cell>
          <cell r="H53" t="str">
            <v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v>
          </cell>
          <cell r="K53">
            <v>0</v>
          </cell>
        </row>
        <row r="54">
          <cell r="E54" t="str">
            <v xml:space="preserve">A.11.2.8 </v>
          </cell>
          <cell r="H54" t="str">
            <v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v>
          </cell>
          <cell r="K54">
            <v>0</v>
          </cell>
        </row>
        <row r="55">
          <cell r="E55" t="str">
            <v>A.11.2.9</v>
          </cell>
          <cell r="G55" t="str">
            <v>PR.PT-2</v>
          </cell>
          <cell r="H55" t="str">
            <v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v>
          </cell>
          <cell r="K55">
            <v>0</v>
          </cell>
        </row>
        <row r="57">
          <cell r="E57" t="str">
            <v>A.12</v>
          </cell>
          <cell r="K57">
            <v>0</v>
          </cell>
        </row>
        <row r="58">
          <cell r="E58" t="str">
            <v xml:space="preserve">A.12.1 </v>
          </cell>
          <cell r="F58" t="str">
            <v>Modelo de madurez definido</v>
          </cell>
          <cell r="H58" t="str">
            <v xml:space="preserve">
</v>
          </cell>
          <cell r="K58">
            <v>0</v>
          </cell>
        </row>
        <row r="59">
          <cell r="E59" t="str">
            <v xml:space="preserve">A.12.1.1 </v>
          </cell>
          <cell r="H59" t="str">
            <v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v>
          </cell>
          <cell r="K59">
            <v>0</v>
          </cell>
        </row>
        <row r="60">
          <cell r="E60" t="str">
            <v>A.12.1.2</v>
          </cell>
          <cell r="G60" t="str">
            <v>PR.IP-1
PR.IP-3</v>
          </cell>
          <cell r="H60" t="str">
            <v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v>
          </cell>
          <cell r="K60">
            <v>0</v>
          </cell>
        </row>
        <row r="61">
          <cell r="E61" t="str">
            <v xml:space="preserve">A.12.1.3 </v>
          </cell>
          <cell r="G61" t="str">
            <v>ID.BE-4</v>
          </cell>
          <cell r="H61" t="str">
            <v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v>
          </cell>
          <cell r="K61">
            <v>0</v>
          </cell>
        </row>
        <row r="62">
          <cell r="E62" t="str">
            <v xml:space="preserve">A.12.1.4 </v>
          </cell>
          <cell r="G62" t="str">
            <v>PR.DS-7</v>
          </cell>
          <cell r="H62" t="str">
            <v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v>
          </cell>
          <cell r="K62">
            <v>0</v>
          </cell>
        </row>
        <row r="63">
          <cell r="E63" t="str">
            <v xml:space="preserve">A.12.2 </v>
          </cell>
          <cell r="K63">
            <v>0</v>
          </cell>
        </row>
        <row r="64">
          <cell r="E64" t="str">
            <v xml:space="preserve">A.12.2.1 </v>
          </cell>
          <cell r="F64" t="str">
            <v>Modelo de madurez gestionado</v>
          </cell>
          <cell r="G64" t="str">
            <v>PR.DS-6
DE.CM-4
RS.MI-2</v>
          </cell>
          <cell r="H64" t="str">
            <v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v>
          </cell>
          <cell r="K64">
            <v>0</v>
          </cell>
        </row>
        <row r="65">
          <cell r="E65" t="str">
            <v xml:space="preserve">A.12.3 </v>
          </cell>
          <cell r="F65" t="str">
            <v>Modelo de madurez gestionado</v>
          </cell>
          <cell r="K65">
            <v>0</v>
          </cell>
        </row>
        <row r="66">
          <cell r="E66" t="str">
            <v xml:space="preserve">A.12.3.1 </v>
          </cell>
          <cell r="G66" t="str">
            <v>PR.DS-4
PR.IP-4</v>
          </cell>
          <cell r="H66" t="str">
            <v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v>
          </cell>
          <cell r="K66">
            <v>0</v>
          </cell>
        </row>
        <row r="67">
          <cell r="E67" t="str">
            <v xml:space="preserve">A.12.4 </v>
          </cell>
          <cell r="F67" t="str">
            <v>Modelo de madurez gestionado cuantitativamente</v>
          </cell>
          <cell r="K67">
            <v>0</v>
          </cell>
        </row>
        <row r="68">
          <cell r="E68" t="str">
            <v xml:space="preserve">A.12.4.1 </v>
          </cell>
          <cell r="F68" t="str">
            <v>Modelo de madurez gestionado cuantitativamente</v>
          </cell>
          <cell r="G68" t="str">
            <v>PR.PT-1
DE.CM-3
RS.AN-1</v>
          </cell>
          <cell r="H68" t="str">
            <v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v>
          </cell>
          <cell r="K68">
            <v>0</v>
          </cell>
        </row>
        <row r="69">
          <cell r="E69" t="str">
            <v xml:space="preserve">A.12.4.2 </v>
          </cell>
          <cell r="G69" t="str">
            <v>PR.PT-1</v>
          </cell>
          <cell r="H69" t="str">
            <v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v>
          </cell>
          <cell r="K69">
            <v>0</v>
          </cell>
        </row>
        <row r="70">
          <cell r="E70" t="str">
            <v xml:space="preserve">A.12.4.3 </v>
          </cell>
          <cell r="G70" t="str">
            <v>PR.PT-1
RS.AN-1</v>
          </cell>
          <cell r="H70" t="str">
            <v>Revisar los registros de las actividades del administrador y del operador del sistema, los registros se deben proteger y revisar con regularidad.</v>
          </cell>
          <cell r="K70">
            <v>0</v>
          </cell>
        </row>
        <row r="71">
          <cell r="E71" t="str">
            <v xml:space="preserve">A.12.4.4 </v>
          </cell>
          <cell r="G71" t="str">
            <v>PR.PT-1</v>
          </cell>
          <cell r="H71" t="str">
            <v>Revisar se deberían sincronizar con una única fuente de referencia de tiempo Los relojes de todos los sistemas de procesamiento de información pertinentes dentro de una organización o ámbito de seguridad se deberían sincronizar con una única fuente de referencia de tiempo.</v>
          </cell>
          <cell r="K71">
            <v>0</v>
          </cell>
        </row>
        <row r="72">
          <cell r="E72" t="str">
            <v>A.12.5</v>
          </cell>
          <cell r="F72" t="str">
            <v>Modelo de madurez definido</v>
          </cell>
          <cell r="K72">
            <v>0</v>
          </cell>
        </row>
        <row r="73">
          <cell r="E73" t="str">
            <v xml:space="preserve">A.12.5.1 </v>
          </cell>
          <cell r="G73" t="str">
            <v>PR.DS-6
PR.IP-1
PR.IP-3
DE.CM-5</v>
          </cell>
          <cell r="H73" t="str">
            <v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v>
          </cell>
          <cell r="K73">
            <v>0</v>
          </cell>
        </row>
        <row r="74">
          <cell r="E74" t="str">
            <v xml:space="preserve">A.12.6 </v>
          </cell>
          <cell r="F74" t="str">
            <v>Modelo de madurez gestionado</v>
          </cell>
          <cell r="K74">
            <v>0</v>
          </cell>
        </row>
        <row r="75">
          <cell r="E75" t="str">
            <v xml:space="preserve">A.12.6.1 </v>
          </cell>
          <cell r="G75" t="str">
            <v>ID.RA-1
ID.RA-5
PR.IP-12
DE.CM-8
RS.MI-3</v>
          </cell>
          <cell r="H75" t="str">
            <v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v>
          </cell>
          <cell r="K75">
            <v>0</v>
          </cell>
        </row>
        <row r="76">
          <cell r="E76" t="str">
            <v xml:space="preserve">A.12.6.2 </v>
          </cell>
          <cell r="G76" t="str">
            <v>PR.IP-1
PR.IP-3</v>
          </cell>
          <cell r="H76" t="str">
            <v>Revisar las restricciones y las reglas para la instalación de software por parte de los usuarios.</v>
          </cell>
          <cell r="K76">
            <v>0</v>
          </cell>
        </row>
        <row r="77">
          <cell r="E77" t="str">
            <v xml:space="preserve">A.12.7 </v>
          </cell>
          <cell r="F77" t="str">
            <v>Modelo de madurez gestionado cuantitativamente</v>
          </cell>
          <cell r="K77">
            <v>0</v>
          </cell>
        </row>
        <row r="78">
          <cell r="E78" t="str">
            <v xml:space="preserve">A.12.7.1 </v>
          </cell>
          <cell r="H78" t="str">
            <v>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v>
          </cell>
          <cell r="K78">
            <v>0</v>
          </cell>
        </row>
        <row r="80">
          <cell r="E80" t="str">
            <v>A.13</v>
          </cell>
          <cell r="K80">
            <v>0</v>
          </cell>
        </row>
        <row r="81">
          <cell r="E81" t="str">
            <v xml:space="preserve">A.13.1 </v>
          </cell>
          <cell r="F81" t="str">
            <v>Modelo de madurez definido</v>
          </cell>
          <cell r="K81">
            <v>0</v>
          </cell>
        </row>
        <row r="82">
          <cell r="E82" t="str">
            <v xml:space="preserve">A.13.1.1 </v>
          </cell>
          <cell r="G82" t="str">
            <v>PR.AC-3
PR.AC-5
PR.DS-2
PR.PT-4</v>
          </cell>
          <cell r="H82" t="str">
            <v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v>
          </cell>
          <cell r="K82">
            <v>0</v>
          </cell>
        </row>
        <row r="83">
          <cell r="E83" t="str">
            <v xml:space="preserve">A.13.1.2 </v>
          </cell>
          <cell r="H83" t="str">
            <v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v>
          </cell>
          <cell r="K83">
            <v>0</v>
          </cell>
        </row>
        <row r="84">
          <cell r="E84" t="str">
            <v xml:space="preserve">A.13.1.3 </v>
          </cell>
          <cell r="G84" t="str">
            <v>PR.AC-5
PR.DS-5</v>
          </cell>
          <cell r="H84" t="str">
            <v>De acuerdo a NIST se debe proteger la integridad de las redes incorporando segregación donde se requiera.</v>
          </cell>
          <cell r="K84">
            <v>0</v>
          </cell>
        </row>
        <row r="85">
          <cell r="E85" t="str">
            <v>A.13.2</v>
          </cell>
          <cell r="F85" t="str">
            <v>Modelo de madurez definido</v>
          </cell>
          <cell r="K85">
            <v>0</v>
          </cell>
        </row>
        <row r="86">
          <cell r="E86" t="str">
            <v xml:space="preserve">A.13.2.1 </v>
          </cell>
          <cell r="G86" t="str">
            <v>ID.AM-3
PR.AC-5
PR.AC-3
PR.DS-2
PR.DS-5
PR.PT-4</v>
          </cell>
          <cell r="H86" t="str">
            <v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v>
          </cell>
          <cell r="K86">
            <v>0</v>
          </cell>
        </row>
        <row r="87">
          <cell r="E87" t="str">
            <v xml:space="preserve">A.13.2.2 </v>
          </cell>
          <cell r="H87" t="str">
            <v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v>
          </cell>
          <cell r="K87">
            <v>0</v>
          </cell>
        </row>
        <row r="88">
          <cell r="E88" t="str">
            <v xml:space="preserve">A.13.2.3 </v>
          </cell>
          <cell r="G88" t="str">
            <v>PR.DS-2
PR.DS-5</v>
          </cell>
          <cell r="H88" t="str">
            <v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v>
          </cell>
          <cell r="K88">
            <v>0</v>
          </cell>
        </row>
        <row r="89">
          <cell r="E89" t="str">
            <v xml:space="preserve">A.13.2.4 </v>
          </cell>
          <cell r="G89" t="str">
            <v>PR.DS-5</v>
          </cell>
          <cell r="H89" t="str">
            <v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v>
          </cell>
          <cell r="K89">
            <v>0</v>
          </cell>
        </row>
        <row r="91">
          <cell r="E91" t="str">
            <v>A.14</v>
          </cell>
          <cell r="K91">
            <v>0</v>
          </cell>
        </row>
        <row r="92">
          <cell r="E92" t="str">
            <v xml:space="preserve">A.14.1 </v>
          </cell>
          <cell r="F92" t="str">
            <v>Modelo de madurez definido</v>
          </cell>
          <cell r="K92">
            <v>0</v>
          </cell>
        </row>
        <row r="93">
          <cell r="E93" t="str">
            <v xml:space="preserve">A.14.1.1 </v>
          </cell>
          <cell r="G93" t="str">
            <v>PR.IP-2</v>
          </cell>
          <cell r="H93" t="str">
            <v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v>
          </cell>
          <cell r="K93">
            <v>0</v>
          </cell>
        </row>
        <row r="94">
          <cell r="E94" t="str">
            <v xml:space="preserve">A.14.1.2 </v>
          </cell>
          <cell r="G94" t="str">
            <v>PR.DS-2
PR.DS-5
PR.DS-6</v>
          </cell>
          <cell r="H94" t="str">
            <v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v>
          </cell>
          <cell r="K94">
            <v>0</v>
          </cell>
        </row>
        <row r="95">
          <cell r="E95" t="str">
            <v xml:space="preserve">A.14.1.3 </v>
          </cell>
          <cell r="G95" t="str">
            <v>PR.DS-2
PR.DS-5
PR.DS-6</v>
          </cell>
          <cell r="H95" t="str">
            <v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v>
          </cell>
          <cell r="K95">
            <v>0</v>
          </cell>
        </row>
        <row r="96">
          <cell r="E96" t="str">
            <v xml:space="preserve">A.14.2 </v>
          </cell>
          <cell r="F96" t="str">
            <v>Modelo de madurez definido</v>
          </cell>
          <cell r="K96">
            <v>0</v>
          </cell>
        </row>
        <row r="97">
          <cell r="E97" t="str">
            <v>A.14.2.1</v>
          </cell>
          <cell r="G97" t="str">
            <v>PR.IP-2</v>
          </cell>
          <cell r="H97" t="str">
            <v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v>
          </cell>
          <cell r="K97">
            <v>0</v>
          </cell>
        </row>
        <row r="98">
          <cell r="E98" t="str">
            <v xml:space="preserve">A.14.2.2 </v>
          </cell>
          <cell r="G98" t="str">
            <v>PR.IP-1
PR.IP-3</v>
          </cell>
          <cell r="H98" t="str">
            <v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v>
          </cell>
          <cell r="K98">
            <v>0</v>
          </cell>
        </row>
        <row r="99">
          <cell r="E99" t="str">
            <v xml:space="preserve">A.14.2.3 </v>
          </cell>
          <cell r="G99" t="str">
            <v>PR.IP-1</v>
          </cell>
          <cell r="H99" t="str">
            <v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v>
          </cell>
          <cell r="K99">
            <v>0</v>
          </cell>
        </row>
        <row r="100">
          <cell r="E100" t="str">
            <v xml:space="preserve">A.14.2.4 </v>
          </cell>
          <cell r="G100" t="str">
            <v>PR.IP-1</v>
          </cell>
          <cell r="H100" t="str">
            <v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v>
          </cell>
          <cell r="K100">
            <v>0</v>
          </cell>
        </row>
        <row r="101">
          <cell r="E101" t="str">
            <v xml:space="preserve">A.14.2.5 </v>
          </cell>
          <cell r="G101" t="str">
            <v>PR.IP-2</v>
          </cell>
          <cell r="H101" t="str">
            <v>Revisar la documentación y los principios para la construcción de sistemas seguros, y aplicarlos a cualquier actividad de implementación de sistemas de información.</v>
          </cell>
          <cell r="K101">
            <v>0</v>
          </cell>
        </row>
        <row r="102">
          <cell r="E102" t="str">
            <v>A.14.2.6</v>
          </cell>
          <cell r="H102" t="str">
            <v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v>
          </cell>
          <cell r="K102">
            <v>0</v>
          </cell>
        </row>
        <row r="103">
          <cell r="E103" t="str">
            <v xml:space="preserve">A.14.2.7 </v>
          </cell>
          <cell r="G103" t="str">
            <v>DE.CM-6</v>
          </cell>
          <cell r="H103" t="str">
            <v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v>
          </cell>
          <cell r="K103">
            <v>0</v>
          </cell>
        </row>
        <row r="104">
          <cell r="E104" t="str">
            <v>A.14.2.8</v>
          </cell>
          <cell r="F104" t="str">
            <v>Modelo de madurez gestionado cuantitativamente</v>
          </cell>
          <cell r="G104" t="str">
            <v>DE.DP-3</v>
          </cell>
          <cell r="H104" t="str">
            <v>Verifique en una muestra que para pasar a producción los desarrollos se realizan pruebas de seguridad. También verifique que los procesos de detección de incidentes son probados periódicamente.</v>
          </cell>
          <cell r="K104">
            <v>0</v>
          </cell>
        </row>
        <row r="105">
          <cell r="E105" t="str">
            <v xml:space="preserve">A.14.2.9 </v>
          </cell>
          <cell r="H105" t="str">
            <v>Revisar las pruebas de aceptación de sistemas, para los sistemas de información nuevos, actualizaciones y nuevas versiones, se deberían establecer programas de prueba para aceptación y criterios de aceptación relacionados.</v>
          </cell>
          <cell r="K105">
            <v>0</v>
          </cell>
        </row>
        <row r="106">
          <cell r="E106" t="str">
            <v xml:space="preserve">A.14.3 </v>
          </cell>
          <cell r="F106" t="str">
            <v>Modelo de madurez definido</v>
          </cell>
          <cell r="K106">
            <v>0</v>
          </cell>
        </row>
        <row r="107">
          <cell r="E107" t="str">
            <v xml:space="preserve">A.14.3.1 </v>
          </cell>
          <cell r="H107" t="str">
            <v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v>
          </cell>
          <cell r="K107">
            <v>0</v>
          </cell>
        </row>
        <row r="109">
          <cell r="E109" t="str">
            <v>A.16</v>
          </cell>
          <cell r="K109">
            <v>0</v>
          </cell>
        </row>
        <row r="110">
          <cell r="E110" t="str">
            <v xml:space="preserve">A.16.1 </v>
          </cell>
          <cell r="K110">
            <v>0</v>
          </cell>
        </row>
        <row r="111">
          <cell r="E111" t="str">
            <v xml:space="preserve">A.16.1.1 </v>
          </cell>
          <cell r="G111" t="str">
            <v>PR.IP-9
DE.AE-2
RS.CO-1</v>
          </cell>
          <cell r="H111" t="str">
            <v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v>
          </cell>
          <cell r="K111">
            <v>0</v>
          </cell>
        </row>
        <row r="112">
          <cell r="E112" t="str">
            <v xml:space="preserve">A.16.1.2 </v>
          </cell>
          <cell r="F112" t="str">
            <v>Modelo de madurez definido</v>
          </cell>
          <cell r="G112" t="str">
            <v>DE.DP-4</v>
          </cell>
          <cell r="H112" t="str">
            <v>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Tenga en cuenta para la calificación:
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v>
          </cell>
          <cell r="K112">
            <v>0</v>
          </cell>
        </row>
        <row r="113">
          <cell r="E113" t="str">
            <v xml:space="preserve">A.16.1.3 </v>
          </cell>
          <cell r="F113" t="str">
            <v>Modelo de madurez definido</v>
          </cell>
          <cell r="G113" t="str">
            <v>RS.CO-2</v>
          </cell>
          <cell r="H113" t="str">
            <v>Observe si los eventos son reportados de forma consistente en toda la entidad de acuerdo a los criterios establecidos.</v>
          </cell>
          <cell r="K113">
            <v>0</v>
          </cell>
        </row>
        <row r="114">
          <cell r="E114" t="str">
            <v xml:space="preserve">A.16.1.4 </v>
          </cell>
          <cell r="F114" t="str">
            <v>Madurez Inicial</v>
          </cell>
          <cell r="G114" t="str">
            <v>DE.AE-2
RS.AN-4</v>
          </cell>
          <cell r="H114" t="str">
            <v>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v>
          </cell>
          <cell r="K114">
            <v>0</v>
          </cell>
        </row>
        <row r="115">
          <cell r="E115" t="str">
            <v xml:space="preserve">A.16.1.5 </v>
          </cell>
          <cell r="F115" t="str">
            <v>Modelo de madurez gestionado cuantitativamente</v>
          </cell>
          <cell r="G115" t="str">
            <v>RS.RP-1
RS.AN-1
RS.MI-2
RC.RP-1
RC.RP-1</v>
          </cell>
          <cell r="H115" t="str">
            <v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Tenga en cuenta para la calificación: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v>
          </cell>
          <cell r="K115">
            <v>0</v>
          </cell>
        </row>
        <row r="116">
          <cell r="E116" t="str">
            <v xml:space="preserve">A.16.1.6 </v>
          </cell>
          <cell r="F116" t="str">
            <v>Modelo de madurez gestionado cuantitativamente</v>
          </cell>
          <cell r="G116" t="str">
            <v>DE.DP-5
RS.AN-2
RS.IM-1</v>
          </cell>
          <cell r="H116" t="str">
            <v xml:space="preserve">De acuerdo a la NIST se debe entender cual fue el impacto del incidente. Las lecciones aprendidas deben ser usadas para actualizar los planes de respuesta a los incidentes de SI. 
Tenga en cuenta para la calificación:
La Entidad aprende continuamente sobre
los incidentes de seguridad presentados.
</v>
          </cell>
          <cell r="K116">
            <v>0</v>
          </cell>
        </row>
        <row r="117">
          <cell r="E117" t="str">
            <v xml:space="preserve">A.16.1.7 </v>
          </cell>
          <cell r="F117" t="str">
            <v>Modelo de madurez gestionado
Modelo de madurez definido</v>
          </cell>
          <cell r="G117" t="str">
            <v>RS.AN-3</v>
          </cell>
          <cell r="H117" t="str">
            <v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v>
          </cell>
          <cell r="K117">
            <v>0</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SCALA DE EVALUACION"/>
      <sheetName val="LEVANTAMIENTO DE INFO."/>
      <sheetName val="AREAS INVOLUCRADAS"/>
      <sheetName val="ADMINISTRATIVAS"/>
      <sheetName val="TECNICAS"/>
      <sheetName val="PHVA"/>
      <sheetName val="MADUREZ"/>
      <sheetName val="CIBER"/>
    </sheetNames>
    <sheetDataSet>
      <sheetData sheetId="0">
        <row r="10">
          <cell r="D10" t="str">
            <v>Nombre de la Entidad</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formación General"/>
      <sheetName val="Niveles"/>
      <sheetName val="Resumen"/>
      <sheetName val="Anexo A"/>
      <sheetName val="Gráfico"/>
      <sheetName val="Hoja1"/>
      <sheetName val="N.Tipo"/>
      <sheetName val="Nivel_Tipo"/>
    </sheetNames>
    <sheetDataSet>
      <sheetData sheetId="0">
        <row r="2">
          <cell r="A2" t="str">
            <v>Inexistente</v>
          </cell>
          <cell r="B2">
            <v>0</v>
          </cell>
        </row>
        <row r="3">
          <cell r="A3" t="str">
            <v>Inicial</v>
          </cell>
          <cell r="B3">
            <v>0.2</v>
          </cell>
        </row>
        <row r="4">
          <cell r="A4" t="str">
            <v>Repetible</v>
          </cell>
          <cell r="B4">
            <v>0.4</v>
          </cell>
        </row>
        <row r="5">
          <cell r="A5" t="str">
            <v>Definido</v>
          </cell>
          <cell r="B5">
            <v>0.6</v>
          </cell>
        </row>
        <row r="6">
          <cell r="A6" t="str">
            <v xml:space="preserve">Gestionado </v>
          </cell>
          <cell r="B6">
            <v>0.8</v>
          </cell>
        </row>
        <row r="7">
          <cell r="A7" t="str">
            <v>Optimizado</v>
          </cell>
          <cell r="B7">
            <v>1</v>
          </cell>
        </row>
      </sheetData>
      <sheetData sheetId="1"/>
      <sheetData sheetId="2"/>
      <sheetData sheetId="3"/>
      <sheetData sheetId="4"/>
      <sheetData sheetId="5" refreshError="1"/>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 val="Información General"/>
      <sheetName val="Niveles"/>
      <sheetName val="Resumen"/>
      <sheetName val="Anexo A"/>
      <sheetName val="Gráfico"/>
      <sheetName val="N.Tipo"/>
      <sheetName val="Nivel_Tipo"/>
    </sheetNames>
    <sheetDataSet>
      <sheetData sheetId="0"/>
      <sheetData sheetId="1" refreshError="1"/>
      <sheetData sheetId="2"/>
      <sheetData sheetId="3"/>
      <sheetData sheetId="4"/>
      <sheetData sheetId="5"/>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formación General"/>
      <sheetName val="Niveles"/>
      <sheetName val="Resumen"/>
      <sheetName val="Anexo A"/>
      <sheetName val="Gráfico"/>
      <sheetName val="N.Tipo"/>
      <sheetName val="Nivel_Tip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0"/>
  <sheetViews>
    <sheetView showGridLines="0" tabSelected="1" topLeftCell="C4" zoomScaleNormal="100" workbookViewId="0">
      <selection activeCell="F48" sqref="F48:F49"/>
    </sheetView>
  </sheetViews>
  <sheetFormatPr baseColWidth="10" defaultRowHeight="14.4" x14ac:dyDescent="0.3"/>
  <cols>
    <col min="2" max="2" width="17" customWidth="1"/>
    <col min="3" max="3" width="22" customWidth="1"/>
    <col min="4" max="4" width="15.6640625" customWidth="1"/>
    <col min="5" max="5" width="16.88671875" customWidth="1"/>
    <col min="6" max="6" width="13.5546875" bestFit="1" customWidth="1"/>
    <col min="8" max="8" width="16.44140625" customWidth="1"/>
    <col min="14" max="14" width="18" customWidth="1"/>
    <col min="15" max="15" width="16.88671875" customWidth="1"/>
    <col min="16" max="16" width="15.88671875" customWidth="1"/>
  </cols>
  <sheetData>
    <row r="1" spans="2:16" ht="15" thickBot="1" x14ac:dyDescent="0.35">
      <c r="C1" s="26"/>
      <c r="M1" s="4"/>
      <c r="N1" s="25"/>
      <c r="O1" s="25"/>
      <c r="P1" s="4"/>
    </row>
    <row r="2" spans="2:16" ht="19.2" customHeight="1" x14ac:dyDescent="0.3">
      <c r="B2" s="320"/>
      <c r="C2" s="321"/>
      <c r="D2" s="312" t="s">
        <v>59</v>
      </c>
      <c r="E2" s="312"/>
      <c r="F2" s="312"/>
      <c r="G2" s="312"/>
      <c r="H2" s="312"/>
      <c r="I2" s="312"/>
      <c r="J2" s="312"/>
      <c r="K2" s="312"/>
      <c r="L2" s="312"/>
      <c r="M2" s="312"/>
      <c r="N2" s="312"/>
      <c r="O2" s="313"/>
    </row>
    <row r="3" spans="2:16" ht="14.4" customHeight="1" x14ac:dyDescent="0.3">
      <c r="B3" s="322"/>
      <c r="C3" s="323"/>
      <c r="D3" s="314"/>
      <c r="E3" s="314"/>
      <c r="F3" s="314"/>
      <c r="G3" s="314"/>
      <c r="H3" s="314"/>
      <c r="I3" s="314"/>
      <c r="J3" s="314"/>
      <c r="K3" s="314"/>
      <c r="L3" s="314"/>
      <c r="M3" s="314"/>
      <c r="N3" s="314"/>
      <c r="O3" s="315"/>
    </row>
    <row r="4" spans="2:16" ht="14.4" customHeight="1" x14ac:dyDescent="0.3">
      <c r="B4" s="322"/>
      <c r="C4" s="323"/>
      <c r="D4" s="316"/>
      <c r="E4" s="316"/>
      <c r="F4" s="316"/>
      <c r="G4" s="316"/>
      <c r="H4" s="316"/>
      <c r="I4" s="316"/>
      <c r="J4" s="316"/>
      <c r="K4" s="316"/>
      <c r="L4" s="316"/>
      <c r="M4" s="316"/>
      <c r="N4" s="316"/>
      <c r="O4" s="317"/>
    </row>
    <row r="5" spans="2:16" ht="18" x14ac:dyDescent="0.3">
      <c r="B5" s="308" t="s">
        <v>58</v>
      </c>
      <c r="C5" s="309"/>
      <c r="D5" s="310" t="s">
        <v>388</v>
      </c>
      <c r="E5" s="310"/>
      <c r="F5" s="310"/>
      <c r="G5" s="310"/>
      <c r="H5" s="310"/>
      <c r="I5" s="310"/>
      <c r="J5" s="310"/>
      <c r="K5" s="310"/>
      <c r="L5" s="310"/>
      <c r="M5" s="310"/>
      <c r="N5" s="310"/>
      <c r="O5" s="311"/>
    </row>
    <row r="6" spans="2:16" ht="18.600000000000001" thickBot="1" x14ac:dyDescent="0.35">
      <c r="B6" s="324" t="s">
        <v>57</v>
      </c>
      <c r="C6" s="325"/>
      <c r="D6" s="326" t="s">
        <v>389</v>
      </c>
      <c r="E6" s="326"/>
      <c r="F6" s="326"/>
      <c r="G6" s="326"/>
      <c r="H6" s="326"/>
      <c r="I6" s="326"/>
      <c r="J6" s="326"/>
      <c r="K6" s="326"/>
      <c r="L6" s="326"/>
      <c r="M6" s="326"/>
      <c r="N6" s="326"/>
      <c r="O6" s="327"/>
    </row>
    <row r="7" spans="2:16" ht="15" thickBot="1" x14ac:dyDescent="0.35"/>
    <row r="8" spans="2:16" ht="21.6" thickBot="1" x14ac:dyDescent="0.45">
      <c r="B8" s="328" t="s">
        <v>56</v>
      </c>
      <c r="C8" s="329"/>
      <c r="D8" s="329"/>
      <c r="E8" s="329"/>
      <c r="F8" s="329"/>
      <c r="G8" s="329"/>
      <c r="H8" s="329"/>
      <c r="I8" s="329"/>
      <c r="J8" s="329"/>
      <c r="K8" s="329"/>
      <c r="L8" s="329"/>
      <c r="M8" s="329"/>
      <c r="N8" s="329"/>
      <c r="O8" s="330"/>
    </row>
    <row r="9" spans="2:16" ht="15" thickBot="1" x14ac:dyDescent="0.35"/>
    <row r="10" spans="2:16" ht="15.6" x14ac:dyDescent="0.3">
      <c r="B10" s="331" t="s">
        <v>55</v>
      </c>
      <c r="C10" s="333" t="s">
        <v>54</v>
      </c>
      <c r="D10" s="333"/>
      <c r="E10" s="333"/>
      <c r="F10" s="333"/>
      <c r="G10" s="334"/>
    </row>
    <row r="11" spans="2:16" ht="41.4" x14ac:dyDescent="0.3">
      <c r="B11" s="332"/>
      <c r="C11" s="335" t="s">
        <v>53</v>
      </c>
      <c r="D11" s="335"/>
      <c r="E11" s="335"/>
      <c r="F11" s="23" t="s">
        <v>52</v>
      </c>
      <c r="G11" s="24" t="s">
        <v>51</v>
      </c>
      <c r="H11" s="23" t="s">
        <v>50</v>
      </c>
    </row>
    <row r="12" spans="2:16" x14ac:dyDescent="0.3">
      <c r="B12" s="21" t="s">
        <v>49</v>
      </c>
      <c r="C12" s="305" t="str">
        <f>[1]ADMINISTRATIVAS!D13</f>
        <v>POLITICAS DE SEGURIDAD DE LA INFORMACIÓN</v>
      </c>
      <c r="D12" s="305"/>
      <c r="E12" s="305"/>
      <c r="F12" s="22">
        <f>+ADMINISTRATIVAS!J10</f>
        <v>40</v>
      </c>
      <c r="G12" s="17">
        <v>100</v>
      </c>
      <c r="H12" s="14" t="str">
        <f t="shared" ref="H12:H26" si="0">IF(F12&lt;=1,"INEXISTENTE",IF(F12&lt;=20,"INICIAL",IF(F12&lt;=40,"REPETIBLE",IF(F12&lt;=60,"EFECTIVO",IF(F12&lt;=80,"GESTIONADO","OPTIMIZADO")))))</f>
        <v>REPETIBLE</v>
      </c>
    </row>
    <row r="13" spans="2:16" x14ac:dyDescent="0.3">
      <c r="B13" s="21" t="s">
        <v>48</v>
      </c>
      <c r="C13" s="305" t="str">
        <f>[1]ADMINISTRATIVAS!D17</f>
        <v>ORGANIZACIÓN DE LA SEGURIDAD DE LA INFORMACIÓN</v>
      </c>
      <c r="D13" s="305"/>
      <c r="E13" s="305"/>
      <c r="F13" s="22">
        <f>+ADMINISTRATIVAS!J14</f>
        <v>39</v>
      </c>
      <c r="G13" s="17">
        <v>100</v>
      </c>
      <c r="H13" s="14" t="str">
        <f t="shared" si="0"/>
        <v>REPETIBLE</v>
      </c>
    </row>
    <row r="14" spans="2:16" x14ac:dyDescent="0.3">
      <c r="B14" s="21" t="s">
        <v>47</v>
      </c>
      <c r="C14" s="305" t="str">
        <f>[1]ADMINISTRATIVAS!D28</f>
        <v>SEGURIDAD DE LOS RECURSOS HUMANOS</v>
      </c>
      <c r="D14" s="305"/>
      <c r="E14" s="305"/>
      <c r="F14" s="22">
        <f>+ADMINISTRATIVAS!J25</f>
        <v>59</v>
      </c>
      <c r="G14" s="17">
        <v>100</v>
      </c>
      <c r="H14" s="14" t="str">
        <f t="shared" si="0"/>
        <v>EFECTIVO</v>
      </c>
    </row>
    <row r="15" spans="2:16" x14ac:dyDescent="0.3">
      <c r="B15" s="21" t="s">
        <v>46</v>
      </c>
      <c r="C15" s="305" t="str">
        <f>[1]ADMINISTRATIVAS!D39</f>
        <v>GESTIÓN DE ACTIVOS</v>
      </c>
      <c r="D15" s="305"/>
      <c r="E15" s="305"/>
      <c r="F15" s="22">
        <f>+ADMINISTRATIVAS!J36</f>
        <v>23</v>
      </c>
      <c r="G15" s="17">
        <v>100</v>
      </c>
      <c r="H15" s="14" t="str">
        <f t="shared" si="0"/>
        <v>REPETIBLE</v>
      </c>
    </row>
    <row r="16" spans="2:16" x14ac:dyDescent="0.3">
      <c r="B16" s="21" t="s">
        <v>45</v>
      </c>
      <c r="C16" s="305" t="s">
        <v>44</v>
      </c>
      <c r="D16" s="305"/>
      <c r="E16" s="305"/>
      <c r="F16" s="22">
        <f>+ADMINISTRATIVAS!J51</f>
        <v>13.5</v>
      </c>
      <c r="G16" s="17">
        <v>100</v>
      </c>
      <c r="H16" s="14" t="str">
        <f t="shared" si="0"/>
        <v>INICIAL</v>
      </c>
    </row>
    <row r="17" spans="2:15" x14ac:dyDescent="0.3">
      <c r="B17" s="21" t="s">
        <v>43</v>
      </c>
      <c r="C17" s="305" t="s">
        <v>42</v>
      </c>
      <c r="D17" s="305"/>
      <c r="E17" s="305"/>
      <c r="F17" s="22">
        <f>VLOOKUP(B17,[1]TECNICAS!$E$12:$K$117,7,FALSE)</f>
        <v>0</v>
      </c>
      <c r="G17" s="17">
        <v>100</v>
      </c>
      <c r="H17" s="14" t="str">
        <f t="shared" si="0"/>
        <v>INEXISTENTE</v>
      </c>
    </row>
    <row r="18" spans="2:15" x14ac:dyDescent="0.3">
      <c r="B18" s="21" t="s">
        <v>41</v>
      </c>
      <c r="C18" s="305" t="s">
        <v>40</v>
      </c>
      <c r="D18" s="305"/>
      <c r="E18" s="305"/>
      <c r="F18" s="22">
        <f>VLOOKUP(B18,[1]TECNICAS!$E$12:$K$117,7,FALSE)</f>
        <v>0</v>
      </c>
      <c r="G18" s="17">
        <v>100</v>
      </c>
      <c r="H18" s="14" t="str">
        <f t="shared" si="0"/>
        <v>INEXISTENTE</v>
      </c>
    </row>
    <row r="19" spans="2:15" x14ac:dyDescent="0.3">
      <c r="B19" s="21" t="s">
        <v>39</v>
      </c>
      <c r="C19" s="305" t="s">
        <v>38</v>
      </c>
      <c r="D19" s="305"/>
      <c r="E19" s="305"/>
      <c r="F19" s="22">
        <f>VLOOKUP(B19,[1]TECNICAS!$E$12:$K$117,7,FALSE)</f>
        <v>0</v>
      </c>
      <c r="G19" s="17">
        <v>100</v>
      </c>
      <c r="H19" s="14" t="str">
        <f t="shared" si="0"/>
        <v>INEXISTENTE</v>
      </c>
    </row>
    <row r="20" spans="2:15" x14ac:dyDescent="0.3">
      <c r="B20" s="21" t="s">
        <v>37</v>
      </c>
      <c r="C20" s="305" t="s">
        <v>36</v>
      </c>
      <c r="D20" s="305"/>
      <c r="E20" s="305"/>
      <c r="F20" s="22">
        <f>+TECNICAS!K80</f>
        <v>36</v>
      </c>
      <c r="G20" s="17">
        <v>100</v>
      </c>
      <c r="H20" s="14" t="str">
        <f t="shared" si="0"/>
        <v>REPETIBLE</v>
      </c>
    </row>
    <row r="21" spans="2:15" x14ac:dyDescent="0.3">
      <c r="B21" s="21" t="s">
        <v>35</v>
      </c>
      <c r="C21" s="305" t="s">
        <v>34</v>
      </c>
      <c r="D21" s="305"/>
      <c r="E21" s="305"/>
      <c r="F21" s="22">
        <f>+TECNICAS!K91</f>
        <v>13</v>
      </c>
      <c r="G21" s="17">
        <v>100</v>
      </c>
      <c r="H21" s="14" t="str">
        <f t="shared" si="0"/>
        <v>INICIAL</v>
      </c>
    </row>
    <row r="22" spans="2:15" x14ac:dyDescent="0.3">
      <c r="B22" s="21" t="s">
        <v>33</v>
      </c>
      <c r="C22" s="336" t="s">
        <v>32</v>
      </c>
      <c r="D22" s="337"/>
      <c r="E22" s="338"/>
      <c r="F22" s="22">
        <f>+ADMINISTRATIVAS!J71</f>
        <v>10</v>
      </c>
      <c r="G22" s="17">
        <v>100</v>
      </c>
      <c r="H22" s="14" t="str">
        <f t="shared" si="0"/>
        <v>INICIAL</v>
      </c>
    </row>
    <row r="23" spans="2:15" x14ac:dyDescent="0.3">
      <c r="B23" s="21" t="s">
        <v>31</v>
      </c>
      <c r="C23" s="305" t="s">
        <v>30</v>
      </c>
      <c r="D23" s="305"/>
      <c r="E23" s="305"/>
      <c r="F23" s="22">
        <f>+TECNICAS!K109</f>
        <v>9</v>
      </c>
      <c r="G23" s="17">
        <v>100</v>
      </c>
      <c r="H23" s="14" t="str">
        <f t="shared" si="0"/>
        <v>INICIAL</v>
      </c>
    </row>
    <row r="24" spans="2:15" ht="27.75" customHeight="1" x14ac:dyDescent="0.3">
      <c r="B24" s="21" t="s">
        <v>29</v>
      </c>
      <c r="C24" s="306" t="str">
        <f>[1]ADMINISTRATIVAS!D54</f>
        <v>ASPECTOS DE SEGURIDAD DE LA INFORMACIÓN DE LA GESTIÓN DE LA CONTINUIDAD DEL NEGOCIO</v>
      </c>
      <c r="D24" s="306"/>
      <c r="E24" s="306"/>
      <c r="F24" s="20">
        <f>+ADMINISTRATIVAS!J51</f>
        <v>13.5</v>
      </c>
      <c r="G24" s="17">
        <v>100</v>
      </c>
      <c r="H24" s="14" t="str">
        <f t="shared" si="0"/>
        <v>INICIAL</v>
      </c>
    </row>
    <row r="25" spans="2:15" ht="15" thickBot="1" x14ac:dyDescent="0.35">
      <c r="B25" s="19" t="s">
        <v>28</v>
      </c>
      <c r="C25" s="307" t="str">
        <f>[1]ADMINISTRATIVAS!D62</f>
        <v>CUMPLIMIENTO</v>
      </c>
      <c r="D25" s="307"/>
      <c r="E25" s="307"/>
      <c r="F25" s="18">
        <f>+ADMINISTRATIVAS!J59</f>
        <v>32.5</v>
      </c>
      <c r="G25" s="17">
        <v>100</v>
      </c>
      <c r="H25" s="14" t="str">
        <f t="shared" si="0"/>
        <v>REPETIBLE</v>
      </c>
    </row>
    <row r="26" spans="2:15" ht="15" thickBot="1" x14ac:dyDescent="0.35">
      <c r="B26" s="296" t="s">
        <v>27</v>
      </c>
      <c r="C26" s="297"/>
      <c r="D26" s="297"/>
      <c r="E26" s="297"/>
      <c r="F26" s="16">
        <f>AVERAGE(F12:F25)</f>
        <v>20.607142857142858</v>
      </c>
      <c r="G26" s="15">
        <f>AVERAGE(G12:G25)</f>
        <v>100</v>
      </c>
      <c r="H26" s="14" t="str">
        <f t="shared" si="0"/>
        <v>REPETIBLE</v>
      </c>
    </row>
    <row r="27" spans="2:15" ht="15" thickBot="1" x14ac:dyDescent="0.35"/>
    <row r="28" spans="2:15" ht="21.6" thickBot="1" x14ac:dyDescent="0.35">
      <c r="B28" s="283" t="s">
        <v>26</v>
      </c>
      <c r="C28" s="284"/>
      <c r="D28" s="284"/>
      <c r="E28" s="284"/>
      <c r="F28" s="284"/>
      <c r="G28" s="284"/>
      <c r="H28" s="284"/>
      <c r="I28" s="284"/>
      <c r="J28" s="284"/>
      <c r="K28" s="284"/>
      <c r="L28" s="284"/>
      <c r="M28" s="284"/>
      <c r="N28" s="284"/>
      <c r="O28" s="285"/>
    </row>
    <row r="29" spans="2:15" ht="15" thickBot="1" x14ac:dyDescent="0.35">
      <c r="H29" s="9"/>
    </row>
    <row r="30" spans="2:15" ht="21" x14ac:dyDescent="0.3">
      <c r="B30" s="298" t="s">
        <v>25</v>
      </c>
      <c r="C30" s="300" t="s">
        <v>24</v>
      </c>
      <c r="D30" s="301"/>
      <c r="E30" s="301"/>
      <c r="F30" s="301"/>
      <c r="G30" s="302"/>
      <c r="H30" s="13"/>
    </row>
    <row r="31" spans="2:15" ht="84" x14ac:dyDescent="0.3">
      <c r="B31" s="299"/>
      <c r="C31" s="303" t="s">
        <v>23</v>
      </c>
      <c r="D31" s="304"/>
      <c r="E31" s="12" t="s">
        <v>22</v>
      </c>
      <c r="F31" s="318" t="s">
        <v>21</v>
      </c>
      <c r="G31" s="319"/>
      <c r="H31" s="11"/>
    </row>
    <row r="32" spans="2:15" ht="18" x14ac:dyDescent="0.35">
      <c r="B32" s="272">
        <v>2020</v>
      </c>
      <c r="C32" s="281" t="s">
        <v>20</v>
      </c>
      <c r="D32" s="282"/>
      <c r="E32" s="10">
        <v>0.14000000000000001</v>
      </c>
      <c r="F32" s="286">
        <v>0.4</v>
      </c>
      <c r="G32" s="287"/>
    </row>
    <row r="33" spans="2:16" ht="18" x14ac:dyDescent="0.35">
      <c r="B33" s="273"/>
      <c r="C33" s="281" t="s">
        <v>19</v>
      </c>
      <c r="D33" s="282"/>
      <c r="E33" s="10">
        <v>0.04</v>
      </c>
      <c r="F33" s="286">
        <v>0.2</v>
      </c>
      <c r="G33" s="287"/>
    </row>
    <row r="34" spans="2:16" ht="18" x14ac:dyDescent="0.35">
      <c r="B34" s="273"/>
      <c r="C34" s="281" t="s">
        <v>18</v>
      </c>
      <c r="D34" s="282"/>
      <c r="E34" s="10">
        <v>0.04</v>
      </c>
      <c r="F34" s="286">
        <v>0.2</v>
      </c>
      <c r="G34" s="287"/>
      <c r="H34" s="9"/>
    </row>
    <row r="35" spans="2:16" ht="18" x14ac:dyDescent="0.35">
      <c r="B35" s="274"/>
      <c r="C35" s="281" t="s">
        <v>17</v>
      </c>
      <c r="D35" s="282"/>
      <c r="E35" s="10">
        <v>0.04</v>
      </c>
      <c r="F35" s="286">
        <v>0.2</v>
      </c>
      <c r="G35" s="287"/>
      <c r="H35" s="9"/>
    </row>
    <row r="36" spans="2:16" ht="21.6" thickBot="1" x14ac:dyDescent="0.35">
      <c r="B36" s="277" t="s">
        <v>16</v>
      </c>
      <c r="C36" s="278"/>
      <c r="D36" s="278"/>
      <c r="E36" s="8">
        <f>SUM(E32:E35)</f>
        <v>0.26</v>
      </c>
      <c r="F36" s="279">
        <f>SUM(F32:G35)</f>
        <v>1</v>
      </c>
      <c r="G36" s="280"/>
    </row>
    <row r="45" spans="2:16" ht="15" thickBot="1" x14ac:dyDescent="0.35"/>
    <row r="46" spans="2:16" ht="21.6" thickBot="1" x14ac:dyDescent="0.35">
      <c r="B46" s="283" t="s">
        <v>15</v>
      </c>
      <c r="C46" s="284"/>
      <c r="D46" s="284"/>
      <c r="E46" s="284"/>
      <c r="F46" s="284"/>
      <c r="G46" s="284"/>
      <c r="H46" s="284"/>
      <c r="I46" s="284"/>
      <c r="J46" s="284"/>
      <c r="K46" s="284"/>
      <c r="L46" s="284"/>
      <c r="M46" s="284"/>
      <c r="N46" s="284"/>
      <c r="O46" s="285"/>
    </row>
    <row r="47" spans="2:16" ht="21" x14ac:dyDescent="0.4">
      <c r="C47" s="3"/>
      <c r="D47" s="2"/>
      <c r="E47" s="2"/>
      <c r="F47" s="2"/>
      <c r="G47" s="2"/>
      <c r="H47" s="2"/>
      <c r="I47" s="2"/>
      <c r="J47" s="2"/>
      <c r="K47" s="2"/>
      <c r="L47" s="2"/>
      <c r="M47" s="2"/>
      <c r="N47" s="2"/>
      <c r="O47" s="2"/>
    </row>
    <row r="48" spans="2:16" ht="21" x14ac:dyDescent="0.4">
      <c r="D48" s="7"/>
      <c r="E48" s="270" t="s">
        <v>14</v>
      </c>
      <c r="F48" s="271" t="s">
        <v>13</v>
      </c>
      <c r="G48" s="271" t="s">
        <v>12</v>
      </c>
      <c r="K48" s="2"/>
      <c r="L48" s="2"/>
      <c r="O48" s="275" t="s">
        <v>11</v>
      </c>
      <c r="P48" s="275"/>
    </row>
    <row r="49" spans="2:16" ht="21" x14ac:dyDescent="0.4">
      <c r="D49" s="7"/>
      <c r="E49" s="270"/>
      <c r="F49" s="271"/>
      <c r="G49" s="271"/>
      <c r="K49" s="2"/>
      <c r="L49" s="2"/>
      <c r="O49" s="276"/>
      <c r="P49" s="276"/>
    </row>
    <row r="50" spans="2:16" ht="21" x14ac:dyDescent="0.4">
      <c r="C50" s="290" t="s">
        <v>390</v>
      </c>
      <c r="D50" s="291" t="s">
        <v>10</v>
      </c>
      <c r="E50" s="269" t="str">
        <f>IF(F50&lt;3,"SUFICIENTE",IF(F50&lt;7,"INTERMEDIO","CRITICO"))</f>
        <v>SUFICIENTE</v>
      </c>
      <c r="F50" s="415">
        <v>0</v>
      </c>
      <c r="G50" s="268">
        <v>10</v>
      </c>
      <c r="K50" s="2"/>
      <c r="L50" s="2"/>
      <c r="O50" s="5" t="s">
        <v>9</v>
      </c>
      <c r="P50" s="5" t="s">
        <v>8</v>
      </c>
    </row>
    <row r="51" spans="2:16" ht="21" x14ac:dyDescent="0.4">
      <c r="C51" s="290"/>
      <c r="D51" s="291"/>
      <c r="E51" s="269"/>
      <c r="F51" s="415"/>
      <c r="G51" s="268"/>
      <c r="K51" s="2"/>
      <c r="L51" s="2"/>
      <c r="O51" s="5" t="s">
        <v>7</v>
      </c>
      <c r="P51" s="6" t="s">
        <v>6</v>
      </c>
    </row>
    <row r="52" spans="2:16" ht="21" x14ac:dyDescent="0.4">
      <c r="C52" s="290"/>
      <c r="D52" s="292" t="s">
        <v>5</v>
      </c>
      <c r="E52" s="269" t="str">
        <f>IF(F52&lt;7,"SUFICIENTE",IF(F52&lt;15,"INTERMEDIO","CRÍTICO"))</f>
        <v>SUFICIENTE</v>
      </c>
      <c r="F52" s="416">
        <v>0</v>
      </c>
      <c r="G52" s="268">
        <v>21</v>
      </c>
      <c r="K52" s="2"/>
      <c r="L52" s="2"/>
      <c r="O52" s="5" t="s">
        <v>4</v>
      </c>
      <c r="P52" s="5" t="s">
        <v>3</v>
      </c>
    </row>
    <row r="53" spans="2:16" ht="21" x14ac:dyDescent="0.4">
      <c r="C53" s="290"/>
      <c r="D53" s="293"/>
      <c r="E53" s="269"/>
      <c r="F53" s="416"/>
      <c r="G53" s="268"/>
      <c r="K53" s="2"/>
      <c r="L53" s="2"/>
      <c r="M53" s="2"/>
      <c r="N53" s="2"/>
      <c r="O53" s="2"/>
    </row>
    <row r="54" spans="2:16" ht="21" x14ac:dyDescent="0.4">
      <c r="C54" s="290"/>
      <c r="D54" s="266" t="s">
        <v>2</v>
      </c>
      <c r="E54" s="269" t="str">
        <f>IF(F54&lt;14,"SUFICIENTE",IF(F54&lt;30,"INTERMEDIO","CRÍTICO"))</f>
        <v>SUFICIENTE</v>
      </c>
      <c r="F54" s="416">
        <v>0</v>
      </c>
      <c r="G54" s="268">
        <v>42</v>
      </c>
      <c r="K54" s="2"/>
      <c r="L54" s="2"/>
      <c r="M54" s="2"/>
      <c r="N54" s="2"/>
      <c r="O54" s="2"/>
    </row>
    <row r="55" spans="2:16" ht="21" x14ac:dyDescent="0.4">
      <c r="C55" s="290"/>
      <c r="D55" s="267"/>
      <c r="E55" s="269"/>
      <c r="F55" s="416"/>
      <c r="G55" s="268"/>
      <c r="K55" s="2"/>
      <c r="L55" s="2"/>
      <c r="M55" s="2"/>
      <c r="N55" s="2"/>
      <c r="O55" s="2"/>
    </row>
    <row r="56" spans="2:16" ht="21" x14ac:dyDescent="0.4">
      <c r="B56" s="4"/>
      <c r="C56" s="290"/>
      <c r="D56" s="288" t="s">
        <v>1</v>
      </c>
      <c r="E56" s="269" t="str">
        <f>IF(F56&lt;20,"SUFICIENTE",IF(F56&lt;40,"INTERMEDIO","CRÍTICO"))</f>
        <v>SUFICIENTE</v>
      </c>
      <c r="F56" s="416">
        <v>0</v>
      </c>
      <c r="G56" s="268">
        <v>59</v>
      </c>
      <c r="K56" s="2"/>
      <c r="L56" s="2"/>
      <c r="M56" s="2"/>
      <c r="N56" s="2"/>
      <c r="O56" s="2"/>
    </row>
    <row r="57" spans="2:16" ht="21" x14ac:dyDescent="0.4">
      <c r="B57" s="4"/>
      <c r="C57" s="290"/>
      <c r="D57" s="289"/>
      <c r="E57" s="269"/>
      <c r="F57" s="416"/>
      <c r="G57" s="268"/>
      <c r="K57" s="2"/>
      <c r="L57" s="2"/>
      <c r="M57" s="2"/>
      <c r="N57" s="2"/>
      <c r="O57" s="2"/>
    </row>
    <row r="58" spans="2:16" ht="21" x14ac:dyDescent="0.4">
      <c r="B58" s="4"/>
      <c r="C58" s="290"/>
      <c r="D58" s="294" t="s">
        <v>0</v>
      </c>
      <c r="E58" s="269" t="str">
        <f>IF(F58&lt;20,"SUFICIENTE",IF(F58&lt;20,"INTERMEDIO","CRÍTICO"))</f>
        <v>SUFICIENTE</v>
      </c>
      <c r="F58" s="416">
        <v>0</v>
      </c>
      <c r="G58" s="268">
        <v>60</v>
      </c>
      <c r="K58" s="2"/>
      <c r="L58" s="2"/>
      <c r="M58" s="2"/>
      <c r="N58" s="2"/>
      <c r="O58" s="2"/>
    </row>
    <row r="59" spans="2:16" ht="21" x14ac:dyDescent="0.4">
      <c r="B59" s="4"/>
      <c r="C59" s="290"/>
      <c r="D59" s="295"/>
      <c r="E59" s="269"/>
      <c r="F59" s="416"/>
      <c r="G59" s="268"/>
      <c r="K59" s="2"/>
      <c r="L59" s="2"/>
      <c r="M59" s="2"/>
      <c r="N59" s="2"/>
      <c r="O59" s="2"/>
    </row>
    <row r="60" spans="2:16" ht="21" x14ac:dyDescent="0.4">
      <c r="C60" s="3"/>
      <c r="D60" s="2"/>
      <c r="E60" s="2"/>
      <c r="F60" s="2"/>
      <c r="G60" s="2"/>
      <c r="H60" s="2"/>
      <c r="I60" s="2"/>
      <c r="J60" s="2"/>
      <c r="K60" s="2"/>
      <c r="L60" s="2"/>
      <c r="M60" s="2"/>
      <c r="N60" s="2"/>
      <c r="O60" s="2"/>
    </row>
  </sheetData>
  <mergeCells count="67">
    <mergeCell ref="D2:O4"/>
    <mergeCell ref="F31:G31"/>
    <mergeCell ref="B2:C4"/>
    <mergeCell ref="F33:G33"/>
    <mergeCell ref="B6:C6"/>
    <mergeCell ref="D6:O6"/>
    <mergeCell ref="B8:O8"/>
    <mergeCell ref="B10:B11"/>
    <mergeCell ref="C10:G10"/>
    <mergeCell ref="C11:E11"/>
    <mergeCell ref="C23:E23"/>
    <mergeCell ref="C12:E12"/>
    <mergeCell ref="C13:E13"/>
    <mergeCell ref="C21:E21"/>
    <mergeCell ref="C22:E22"/>
    <mergeCell ref="C14:E14"/>
    <mergeCell ref="C15:E15"/>
    <mergeCell ref="B5:C5"/>
    <mergeCell ref="D5:O5"/>
    <mergeCell ref="C16:E16"/>
    <mergeCell ref="C17:E17"/>
    <mergeCell ref="C18:E18"/>
    <mergeCell ref="C19:E19"/>
    <mergeCell ref="C20:E20"/>
    <mergeCell ref="C24:E24"/>
    <mergeCell ref="C25:E25"/>
    <mergeCell ref="B26:E26"/>
    <mergeCell ref="B28:O28"/>
    <mergeCell ref="B30:B31"/>
    <mergeCell ref="C30:G30"/>
    <mergeCell ref="C31:D31"/>
    <mergeCell ref="C50:C59"/>
    <mergeCell ref="D50:D51"/>
    <mergeCell ref="E50:E51"/>
    <mergeCell ref="F50:F51"/>
    <mergeCell ref="G50:G51"/>
    <mergeCell ref="D52:D53"/>
    <mergeCell ref="E54:E55"/>
    <mergeCell ref="F54:F55"/>
    <mergeCell ref="G54:G55"/>
    <mergeCell ref="D58:D59"/>
    <mergeCell ref="E58:E59"/>
    <mergeCell ref="E48:E49"/>
    <mergeCell ref="F48:F49"/>
    <mergeCell ref="G48:G49"/>
    <mergeCell ref="B32:B35"/>
    <mergeCell ref="O48:P49"/>
    <mergeCell ref="B36:D36"/>
    <mergeCell ref="F36:G36"/>
    <mergeCell ref="C32:D32"/>
    <mergeCell ref="C33:D33"/>
    <mergeCell ref="C34:D34"/>
    <mergeCell ref="C35:D35"/>
    <mergeCell ref="B46:O46"/>
    <mergeCell ref="F34:G34"/>
    <mergeCell ref="F35:G35"/>
    <mergeCell ref="F32:G32"/>
    <mergeCell ref="D54:D55"/>
    <mergeCell ref="F58:F59"/>
    <mergeCell ref="G58:G59"/>
    <mergeCell ref="E52:E53"/>
    <mergeCell ref="F52:F53"/>
    <mergeCell ref="G52:G53"/>
    <mergeCell ref="D56:D57"/>
    <mergeCell ref="E56:E57"/>
    <mergeCell ref="F56:F57"/>
    <mergeCell ref="G56:G5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74"/>
  <sheetViews>
    <sheetView showGridLines="0" zoomScale="70" zoomScaleNormal="70" workbookViewId="0">
      <selection activeCell="B2" sqref="B2:K5"/>
    </sheetView>
  </sheetViews>
  <sheetFormatPr baseColWidth="10" defaultRowHeight="14.4" x14ac:dyDescent="0.3"/>
  <cols>
    <col min="1" max="1" width="6.6640625" customWidth="1"/>
    <col min="2" max="2" width="29.44140625" customWidth="1"/>
    <col min="3" max="3" width="25.33203125" style="28" customWidth="1"/>
    <col min="4" max="4" width="49.33203125" style="28" customWidth="1"/>
    <col min="5" max="5" width="13.44140625" style="28" customWidth="1"/>
    <col min="6" max="6" width="23.88671875" style="28" customWidth="1"/>
    <col min="7" max="7" width="24" style="28" customWidth="1"/>
    <col min="8" max="8" width="44.33203125" style="28" customWidth="1"/>
    <col min="9" max="9" width="17.109375" customWidth="1"/>
    <col min="10" max="10" width="32.109375" customWidth="1"/>
    <col min="11" max="11" width="44.44140625" customWidth="1"/>
    <col min="12" max="16" width="0" hidden="1" customWidth="1"/>
    <col min="17" max="17" width="11.5546875" style="30" hidden="1" customWidth="1"/>
  </cols>
  <sheetData>
    <row r="1" spans="2:20" ht="15" thickBot="1" x14ac:dyDescent="0.35">
      <c r="B1" s="26"/>
      <c r="C1" s="27"/>
      <c r="E1" s="29"/>
      <c r="F1" s="27"/>
      <c r="G1" s="29"/>
      <c r="J1" s="29"/>
    </row>
    <row r="2" spans="2:20" ht="15" customHeight="1" x14ac:dyDescent="0.3">
      <c r="B2" s="341" t="s">
        <v>60</v>
      </c>
      <c r="C2" s="341"/>
      <c r="D2" s="341"/>
      <c r="E2" s="341"/>
      <c r="F2" s="341"/>
      <c r="G2" s="341"/>
      <c r="H2" s="341"/>
      <c r="I2" s="341"/>
      <c r="J2" s="341"/>
      <c r="K2" s="342"/>
    </row>
    <row r="3" spans="2:20" x14ac:dyDescent="0.3">
      <c r="B3" s="343"/>
      <c r="C3" s="343"/>
      <c r="D3" s="343"/>
      <c r="E3" s="343"/>
      <c r="F3" s="343"/>
      <c r="G3" s="343"/>
      <c r="H3" s="343"/>
      <c r="I3" s="343"/>
      <c r="J3" s="343"/>
      <c r="K3" s="344"/>
    </row>
    <row r="4" spans="2:20" x14ac:dyDescent="0.3">
      <c r="B4" s="343"/>
      <c r="C4" s="343"/>
      <c r="D4" s="343"/>
      <c r="E4" s="343"/>
      <c r="F4" s="343"/>
      <c r="G4" s="343"/>
      <c r="H4" s="343"/>
      <c r="I4" s="343"/>
      <c r="J4" s="343"/>
      <c r="K4" s="344"/>
    </row>
    <row r="5" spans="2:20" ht="15" thickBot="1" x14ac:dyDescent="0.35">
      <c r="B5" s="345"/>
      <c r="C5" s="345"/>
      <c r="D5" s="345"/>
      <c r="E5" s="345"/>
      <c r="F5" s="345"/>
      <c r="G5" s="345"/>
      <c r="H5" s="345"/>
      <c r="I5" s="345"/>
      <c r="J5" s="345"/>
      <c r="K5" s="346"/>
    </row>
    <row r="6" spans="2:20" x14ac:dyDescent="0.3">
      <c r="B6" s="26"/>
      <c r="C6" s="27"/>
      <c r="E6" s="29"/>
      <c r="F6" s="27"/>
      <c r="G6" s="29"/>
      <c r="J6" s="29"/>
      <c r="Q6" s="30" t="s">
        <v>61</v>
      </c>
    </row>
    <row r="7" spans="2:20" x14ac:dyDescent="0.3">
      <c r="B7" s="26"/>
      <c r="C7" s="27"/>
      <c r="E7" s="29"/>
      <c r="F7" s="27"/>
      <c r="G7" s="29"/>
      <c r="J7" s="29"/>
    </row>
    <row r="8" spans="2:20" ht="36" x14ac:dyDescent="0.35">
      <c r="B8" s="245" t="s">
        <v>62</v>
      </c>
      <c r="C8" s="245" t="s">
        <v>63</v>
      </c>
      <c r="D8" s="245" t="s">
        <v>64</v>
      </c>
      <c r="E8" s="244" t="s">
        <v>65</v>
      </c>
      <c r="F8" s="244" t="s">
        <v>66</v>
      </c>
      <c r="G8" s="244" t="s">
        <v>67</v>
      </c>
      <c r="H8" s="244" t="s">
        <v>1190</v>
      </c>
      <c r="I8" s="244" t="s">
        <v>70</v>
      </c>
      <c r="J8" s="31" t="s">
        <v>71</v>
      </c>
      <c r="K8" s="246" t="s">
        <v>72</v>
      </c>
      <c r="L8" s="32"/>
      <c r="M8" s="32"/>
      <c r="N8" s="32"/>
      <c r="O8" s="32"/>
      <c r="P8" s="32"/>
      <c r="Q8" s="30">
        <v>0</v>
      </c>
      <c r="R8" s="32"/>
      <c r="S8" s="32"/>
      <c r="T8" s="32"/>
    </row>
    <row r="9" spans="2:20" ht="15.6" x14ac:dyDescent="0.3">
      <c r="B9" s="247" t="s">
        <v>73</v>
      </c>
      <c r="C9" s="247"/>
      <c r="D9" s="247"/>
      <c r="E9" s="247"/>
      <c r="F9" s="247"/>
      <c r="G9" s="247"/>
      <c r="H9" s="247"/>
      <c r="I9" s="247"/>
      <c r="J9" s="247"/>
      <c r="K9" s="247"/>
      <c r="Q9" s="30">
        <v>20</v>
      </c>
    </row>
    <row r="10" spans="2:20" ht="43.2" x14ac:dyDescent="0.3">
      <c r="B10" s="34" t="s">
        <v>74</v>
      </c>
      <c r="C10" s="34" t="s">
        <v>75</v>
      </c>
      <c r="D10" s="34" t="s">
        <v>76</v>
      </c>
      <c r="E10" s="33" t="s">
        <v>49</v>
      </c>
      <c r="F10" s="34" t="s">
        <v>77</v>
      </c>
      <c r="G10" s="33"/>
      <c r="H10" s="35"/>
      <c r="I10" s="34">
        <f>100-J10</f>
        <v>60</v>
      </c>
      <c r="J10" s="36">
        <f>ROUND(AVERAGE($J$11,$J$12),0)</f>
        <v>40</v>
      </c>
      <c r="K10" s="37"/>
      <c r="L10" s="38"/>
      <c r="M10" s="38"/>
      <c r="N10" s="38"/>
      <c r="O10" s="38"/>
      <c r="P10" s="38"/>
      <c r="Q10" s="30">
        <v>40</v>
      </c>
      <c r="R10" s="38"/>
      <c r="S10" s="38"/>
      <c r="T10" s="38"/>
    </row>
    <row r="11" spans="2:20" ht="57.6" x14ac:dyDescent="0.35">
      <c r="B11" s="40" t="s">
        <v>78</v>
      </c>
      <c r="C11" s="40" t="s">
        <v>79</v>
      </c>
      <c r="D11" s="40" t="s">
        <v>80</v>
      </c>
      <c r="E11" s="39" t="s">
        <v>81</v>
      </c>
      <c r="F11" s="40" t="s">
        <v>82</v>
      </c>
      <c r="G11" s="39" t="s">
        <v>83</v>
      </c>
      <c r="H11" s="339" t="s">
        <v>84</v>
      </c>
      <c r="I11" s="40"/>
      <c r="J11" s="39">
        <v>40</v>
      </c>
      <c r="K11" s="41"/>
      <c r="N11" s="42"/>
      <c r="Q11" s="30">
        <v>60</v>
      </c>
    </row>
    <row r="12" spans="2:20" ht="57.6" x14ac:dyDescent="0.3">
      <c r="B12" s="40" t="s">
        <v>74</v>
      </c>
      <c r="C12" s="40" t="s">
        <v>85</v>
      </c>
      <c r="D12" s="40" t="s">
        <v>86</v>
      </c>
      <c r="E12" s="39" t="s">
        <v>87</v>
      </c>
      <c r="F12" s="40" t="s">
        <v>88</v>
      </c>
      <c r="G12" s="39"/>
      <c r="H12" s="340"/>
      <c r="I12" s="40"/>
      <c r="J12" s="39">
        <v>40</v>
      </c>
      <c r="K12" s="41"/>
      <c r="Q12" s="30">
        <v>80</v>
      </c>
    </row>
    <row r="13" spans="2:20" ht="15.6" x14ac:dyDescent="0.3">
      <c r="B13" s="247" t="s">
        <v>89</v>
      </c>
      <c r="C13" s="247"/>
      <c r="D13" s="247"/>
      <c r="E13" s="247"/>
      <c r="F13" s="247"/>
      <c r="G13" s="247"/>
      <c r="H13" s="247"/>
      <c r="I13" s="247"/>
      <c r="J13" s="247"/>
      <c r="K13" s="247"/>
      <c r="Q13" s="43">
        <v>100</v>
      </c>
    </row>
    <row r="14" spans="2:20" ht="72" x14ac:dyDescent="0.3">
      <c r="B14" s="34" t="s">
        <v>74</v>
      </c>
      <c r="C14" s="34" t="s">
        <v>90</v>
      </c>
      <c r="D14" s="34" t="s">
        <v>91</v>
      </c>
      <c r="E14" s="33" t="s">
        <v>48</v>
      </c>
      <c r="F14" s="34"/>
      <c r="G14" s="33"/>
      <c r="H14" s="44"/>
      <c r="I14" s="34">
        <f>100-J14</f>
        <v>61</v>
      </c>
      <c r="J14" s="36">
        <f>ROUND(AVERAGE($J$15,$J$21),0)</f>
        <v>39</v>
      </c>
      <c r="K14" s="34"/>
      <c r="L14" s="38"/>
      <c r="M14" s="38"/>
      <c r="N14" s="38"/>
      <c r="O14" s="38"/>
      <c r="P14" s="38"/>
      <c r="Q14" s="45">
        <v>100</v>
      </c>
      <c r="R14" s="38"/>
      <c r="S14" s="38"/>
      <c r="T14" s="38"/>
    </row>
    <row r="15" spans="2:20" ht="43.2" x14ac:dyDescent="0.3">
      <c r="B15" s="47" t="s">
        <v>74</v>
      </c>
      <c r="C15" s="47" t="s">
        <v>92</v>
      </c>
      <c r="D15" s="47" t="s">
        <v>93</v>
      </c>
      <c r="E15" s="46" t="s">
        <v>94</v>
      </c>
      <c r="F15" s="47" t="s">
        <v>95</v>
      </c>
      <c r="G15" s="46"/>
      <c r="H15" s="48"/>
      <c r="I15" s="47"/>
      <c r="J15" s="50">
        <f>ROUND(AVERAGE(J16:J20),0)</f>
        <v>28</v>
      </c>
      <c r="K15" s="51"/>
    </row>
    <row r="16" spans="2:20" ht="396" x14ac:dyDescent="0.3">
      <c r="B16" s="40" t="s">
        <v>74</v>
      </c>
      <c r="C16" s="40" t="s">
        <v>96</v>
      </c>
      <c r="D16" s="40" t="s">
        <v>97</v>
      </c>
      <c r="E16" s="39" t="s">
        <v>98</v>
      </c>
      <c r="F16" s="40" t="s">
        <v>99</v>
      </c>
      <c r="G16" s="39" t="s">
        <v>100</v>
      </c>
      <c r="H16" s="52" t="s">
        <v>101</v>
      </c>
      <c r="I16" s="49"/>
      <c r="J16" s="39">
        <v>20</v>
      </c>
      <c r="K16" s="41"/>
    </row>
    <row r="17" spans="2:20" ht="132" x14ac:dyDescent="0.3">
      <c r="B17" s="40" t="s">
        <v>74</v>
      </c>
      <c r="C17" s="40" t="s">
        <v>102</v>
      </c>
      <c r="D17" s="40" t="s">
        <v>103</v>
      </c>
      <c r="E17" s="39" t="s">
        <v>104</v>
      </c>
      <c r="F17" s="40"/>
      <c r="G17" s="39" t="s">
        <v>105</v>
      </c>
      <c r="H17" s="52" t="s">
        <v>106</v>
      </c>
      <c r="I17" s="49"/>
      <c r="J17" s="39">
        <v>20</v>
      </c>
      <c r="K17" s="41"/>
    </row>
    <row r="18" spans="2:20" ht="129.6" x14ac:dyDescent="0.3">
      <c r="B18" s="40" t="s">
        <v>74</v>
      </c>
      <c r="C18" s="40" t="s">
        <v>107</v>
      </c>
      <c r="D18" s="40" t="s">
        <v>108</v>
      </c>
      <c r="E18" s="39" t="s">
        <v>109</v>
      </c>
      <c r="F18" s="40"/>
      <c r="G18" s="39" t="s">
        <v>110</v>
      </c>
      <c r="H18" s="52" t="s">
        <v>111</v>
      </c>
      <c r="I18" s="49"/>
      <c r="J18" s="39">
        <v>40</v>
      </c>
      <c r="K18" s="41"/>
    </row>
    <row r="19" spans="2:20" ht="57.6" x14ac:dyDescent="0.3">
      <c r="B19" s="40" t="s">
        <v>74</v>
      </c>
      <c r="C19" s="40" t="s">
        <v>112</v>
      </c>
      <c r="D19" s="40" t="s">
        <v>113</v>
      </c>
      <c r="E19" s="39" t="s">
        <v>114</v>
      </c>
      <c r="F19" s="40"/>
      <c r="G19" s="39" t="s">
        <v>115</v>
      </c>
      <c r="H19" s="52" t="s">
        <v>116</v>
      </c>
      <c r="I19" s="49"/>
      <c r="J19" s="39">
        <v>0</v>
      </c>
      <c r="K19" s="41"/>
    </row>
    <row r="20" spans="2:20" ht="216" x14ac:dyDescent="0.3">
      <c r="B20" s="40" t="s">
        <v>74</v>
      </c>
      <c r="C20" s="40" t="s">
        <v>117</v>
      </c>
      <c r="D20" s="40" t="s">
        <v>118</v>
      </c>
      <c r="E20" s="39" t="s">
        <v>119</v>
      </c>
      <c r="F20" s="40"/>
      <c r="G20" s="39" t="s">
        <v>120</v>
      </c>
      <c r="H20" s="52" t="s">
        <v>121</v>
      </c>
      <c r="I20" s="49"/>
      <c r="J20" s="39">
        <v>60</v>
      </c>
      <c r="K20" s="40"/>
    </row>
    <row r="21" spans="2:20" ht="28.8" x14ac:dyDescent="0.3">
      <c r="B21" s="40" t="s">
        <v>74</v>
      </c>
      <c r="C21" s="47" t="s">
        <v>122</v>
      </c>
      <c r="D21" s="47" t="s">
        <v>123</v>
      </c>
      <c r="E21" s="46" t="s">
        <v>124</v>
      </c>
      <c r="F21" s="47" t="s">
        <v>125</v>
      </c>
      <c r="G21" s="46"/>
      <c r="H21" s="48"/>
      <c r="I21" s="47"/>
      <c r="J21" s="50">
        <f>ROUND(AVERAGE(J22:J23),0)</f>
        <v>50</v>
      </c>
      <c r="K21" s="47"/>
    </row>
    <row r="22" spans="2:20" ht="409.6" x14ac:dyDescent="0.3">
      <c r="B22" s="40" t="s">
        <v>74</v>
      </c>
      <c r="C22" s="40" t="s">
        <v>126</v>
      </c>
      <c r="D22" s="40" t="s">
        <v>127</v>
      </c>
      <c r="E22" s="39" t="s">
        <v>128</v>
      </c>
      <c r="F22" s="54"/>
      <c r="G22" s="55"/>
      <c r="H22" s="52" t="s">
        <v>129</v>
      </c>
      <c r="I22" s="40"/>
      <c r="J22" s="39">
        <v>60</v>
      </c>
      <c r="K22" s="41"/>
    </row>
    <row r="23" spans="2:20" ht="409.6" x14ac:dyDescent="0.3">
      <c r="B23" s="56" t="s">
        <v>130</v>
      </c>
      <c r="C23" s="40" t="s">
        <v>131</v>
      </c>
      <c r="D23" s="40" t="s">
        <v>132</v>
      </c>
      <c r="E23" s="39" t="s">
        <v>133</v>
      </c>
      <c r="F23" s="54"/>
      <c r="G23" s="39" t="s">
        <v>134</v>
      </c>
      <c r="H23" s="52" t="s">
        <v>135</v>
      </c>
      <c r="I23" s="40"/>
      <c r="J23" s="39">
        <v>40</v>
      </c>
      <c r="K23" s="41"/>
    </row>
    <row r="24" spans="2:20" ht="15.6" x14ac:dyDescent="0.3">
      <c r="B24" s="247" t="s">
        <v>136</v>
      </c>
      <c r="C24" s="247"/>
      <c r="D24" s="247"/>
      <c r="E24" s="247"/>
      <c r="F24" s="247"/>
      <c r="G24" s="247"/>
      <c r="H24" s="247"/>
      <c r="I24" s="247"/>
      <c r="J24" s="247"/>
      <c r="K24" s="247"/>
    </row>
    <row r="25" spans="2:20" ht="43.2" x14ac:dyDescent="0.3">
      <c r="B25" s="34" t="s">
        <v>137</v>
      </c>
      <c r="C25" s="34" t="s">
        <v>136</v>
      </c>
      <c r="D25" s="34"/>
      <c r="E25" s="33" t="s">
        <v>47</v>
      </c>
      <c r="F25" s="34"/>
      <c r="G25" s="57"/>
      <c r="H25" s="58"/>
      <c r="I25" s="59"/>
      <c r="J25" s="60">
        <f>ROUND(AVERAGE($J$33,$J$29,$J$26),0)</f>
        <v>59</v>
      </c>
      <c r="K25" s="61"/>
    </row>
    <row r="26" spans="2:20" ht="43.2" x14ac:dyDescent="0.3">
      <c r="B26" s="47" t="s">
        <v>74</v>
      </c>
      <c r="C26" s="47" t="s">
        <v>138</v>
      </c>
      <c r="D26" s="47" t="s">
        <v>139</v>
      </c>
      <c r="E26" s="46" t="s">
        <v>140</v>
      </c>
      <c r="F26" s="47" t="s">
        <v>141</v>
      </c>
      <c r="G26" s="46"/>
      <c r="H26" s="48"/>
      <c r="I26" s="47"/>
      <c r="J26" s="62">
        <f>ROUND(AVERAGE(J27:J28),0)</f>
        <v>70</v>
      </c>
      <c r="K26" s="47"/>
      <c r="L26" s="38"/>
      <c r="M26" s="38"/>
      <c r="N26" s="38"/>
      <c r="O26" s="38"/>
      <c r="P26" s="38"/>
      <c r="Q26" s="45"/>
      <c r="R26" s="38"/>
      <c r="S26" s="38"/>
      <c r="T26" s="38"/>
    </row>
    <row r="27" spans="2:20" ht="408" x14ac:dyDescent="0.3">
      <c r="B27" s="40" t="s">
        <v>142</v>
      </c>
      <c r="C27" s="40" t="s">
        <v>143</v>
      </c>
      <c r="D27" s="40" t="s">
        <v>144</v>
      </c>
      <c r="E27" s="39" t="s">
        <v>145</v>
      </c>
      <c r="F27" s="40"/>
      <c r="G27" s="39" t="s">
        <v>146</v>
      </c>
      <c r="H27" s="52" t="s">
        <v>147</v>
      </c>
      <c r="I27" s="40"/>
      <c r="J27" s="39">
        <v>80</v>
      </c>
      <c r="K27" s="41"/>
    </row>
    <row r="28" spans="2:20" ht="43.2" x14ac:dyDescent="0.3">
      <c r="B28" s="40" t="s">
        <v>142</v>
      </c>
      <c r="C28" s="40" t="s">
        <v>148</v>
      </c>
      <c r="D28" s="40" t="s">
        <v>149</v>
      </c>
      <c r="E28" s="39" t="s">
        <v>150</v>
      </c>
      <c r="F28" s="40"/>
      <c r="G28" s="39" t="s">
        <v>151</v>
      </c>
      <c r="H28" s="52"/>
      <c r="I28" s="40"/>
      <c r="J28" s="39">
        <v>60</v>
      </c>
      <c r="K28" s="40"/>
    </row>
    <row r="29" spans="2:20" ht="43.2" x14ac:dyDescent="0.3">
      <c r="B29" s="47" t="s">
        <v>152</v>
      </c>
      <c r="C29" s="47" t="s">
        <v>153</v>
      </c>
      <c r="D29" s="47" t="s">
        <v>154</v>
      </c>
      <c r="E29" s="46" t="s">
        <v>150</v>
      </c>
      <c r="F29" s="47" t="s">
        <v>141</v>
      </c>
      <c r="G29" s="46"/>
      <c r="H29" s="48"/>
      <c r="I29" s="38"/>
      <c r="J29" s="62">
        <f>ROUND(AVERAGE(J30:J32),0)</f>
        <v>27</v>
      </c>
      <c r="K29" s="47"/>
      <c r="L29" s="38"/>
      <c r="M29" s="38"/>
      <c r="N29" s="38"/>
      <c r="O29" s="38"/>
      <c r="P29" s="38"/>
      <c r="Q29" s="45"/>
      <c r="R29" s="38"/>
      <c r="S29" s="38"/>
      <c r="T29" s="38"/>
    </row>
    <row r="30" spans="2:20" ht="264" x14ac:dyDescent="0.3">
      <c r="B30" s="40" t="s">
        <v>74</v>
      </c>
      <c r="C30" s="40" t="s">
        <v>155</v>
      </c>
      <c r="D30" s="40" t="s">
        <v>156</v>
      </c>
      <c r="E30" s="39" t="s">
        <v>157</v>
      </c>
      <c r="F30" s="40"/>
      <c r="G30" s="39" t="s">
        <v>158</v>
      </c>
      <c r="H30" s="52" t="s">
        <v>159</v>
      </c>
      <c r="I30" s="49"/>
      <c r="J30" s="39">
        <v>20</v>
      </c>
      <c r="K30" s="41"/>
    </row>
    <row r="31" spans="2:20" ht="409.6" x14ac:dyDescent="0.3">
      <c r="B31" s="40" t="s">
        <v>160</v>
      </c>
      <c r="C31" s="40" t="s">
        <v>161</v>
      </c>
      <c r="D31" s="40" t="s">
        <v>162</v>
      </c>
      <c r="E31" s="39" t="s">
        <v>163</v>
      </c>
      <c r="F31" s="40" t="s">
        <v>164</v>
      </c>
      <c r="G31" s="39" t="s">
        <v>165</v>
      </c>
      <c r="H31" s="52" t="s">
        <v>166</v>
      </c>
      <c r="I31" s="49"/>
      <c r="J31" s="39">
        <v>20</v>
      </c>
      <c r="K31" s="41"/>
    </row>
    <row r="32" spans="2:20" ht="57.6" x14ac:dyDescent="0.3">
      <c r="B32" s="40" t="s">
        <v>74</v>
      </c>
      <c r="C32" s="40" t="s">
        <v>167</v>
      </c>
      <c r="D32" s="40" t="s">
        <v>168</v>
      </c>
      <c r="E32" s="39" t="s">
        <v>169</v>
      </c>
      <c r="F32" s="40"/>
      <c r="G32" s="39"/>
      <c r="H32" s="52" t="s">
        <v>170</v>
      </c>
      <c r="I32" s="49"/>
      <c r="J32" s="39">
        <v>40</v>
      </c>
      <c r="K32" s="41"/>
    </row>
    <row r="33" spans="2:20" ht="28.8" x14ac:dyDescent="0.3">
      <c r="B33" s="47" t="s">
        <v>74</v>
      </c>
      <c r="C33" s="47" t="s">
        <v>171</v>
      </c>
      <c r="D33" s="47" t="s">
        <v>172</v>
      </c>
      <c r="E33" s="46" t="s">
        <v>173</v>
      </c>
      <c r="F33" s="47" t="s">
        <v>141</v>
      </c>
      <c r="G33" s="46"/>
      <c r="H33" s="48"/>
      <c r="I33" s="47"/>
      <c r="J33" s="62">
        <f>J34</f>
        <v>80</v>
      </c>
      <c r="K33" s="47"/>
      <c r="L33" s="38"/>
      <c r="M33" s="38"/>
      <c r="N33" s="38"/>
      <c r="O33" s="38"/>
      <c r="P33" s="38"/>
      <c r="Q33" s="45"/>
      <c r="R33" s="38"/>
      <c r="S33" s="38"/>
      <c r="T33" s="38"/>
    </row>
    <row r="34" spans="2:20" ht="72" x14ac:dyDescent="0.3">
      <c r="B34" s="40" t="s">
        <v>74</v>
      </c>
      <c r="C34" s="40" t="s">
        <v>174</v>
      </c>
      <c r="D34" s="40" t="s">
        <v>175</v>
      </c>
      <c r="E34" s="39" t="s">
        <v>176</v>
      </c>
      <c r="F34" s="40"/>
      <c r="G34" s="39" t="s">
        <v>146</v>
      </c>
      <c r="H34" s="52" t="s">
        <v>177</v>
      </c>
      <c r="I34" s="40"/>
      <c r="J34" s="39">
        <v>80</v>
      </c>
      <c r="K34" s="41"/>
    </row>
    <row r="35" spans="2:20" ht="15.6" x14ac:dyDescent="0.3">
      <c r="B35" s="247" t="s">
        <v>178</v>
      </c>
      <c r="C35" s="247"/>
      <c r="D35" s="247"/>
      <c r="E35" s="247"/>
      <c r="F35" s="247"/>
      <c r="G35" s="247"/>
      <c r="H35" s="247"/>
      <c r="I35" s="247"/>
      <c r="J35" s="247"/>
      <c r="K35" s="247"/>
    </row>
    <row r="36" spans="2:20" x14ac:dyDescent="0.3">
      <c r="B36" s="34" t="s">
        <v>74</v>
      </c>
      <c r="C36" s="34" t="s">
        <v>178</v>
      </c>
      <c r="D36" s="34"/>
      <c r="E36" s="33" t="s">
        <v>46</v>
      </c>
      <c r="F36" s="34"/>
      <c r="G36" s="57"/>
      <c r="H36" s="58"/>
      <c r="I36" s="59"/>
      <c r="J36" s="60">
        <f>ROUND(AVERAGE($J$46,$J$42,$J$37),0)</f>
        <v>23</v>
      </c>
      <c r="K36" s="61"/>
    </row>
    <row r="37" spans="2:20" ht="28.8" x14ac:dyDescent="0.3">
      <c r="B37" s="47" t="s">
        <v>74</v>
      </c>
      <c r="C37" s="47" t="s">
        <v>179</v>
      </c>
      <c r="D37" s="47" t="s">
        <v>180</v>
      </c>
      <c r="E37" s="46" t="s">
        <v>181</v>
      </c>
      <c r="F37" s="46" t="s">
        <v>125</v>
      </c>
      <c r="G37" s="46"/>
      <c r="H37" s="48" t="s">
        <v>182</v>
      </c>
      <c r="I37" s="47"/>
      <c r="J37" s="62">
        <f>ROUND(AVERAGE(J38:J41),0)</f>
        <v>35</v>
      </c>
      <c r="K37" s="47"/>
      <c r="L37" s="38"/>
      <c r="M37" s="38"/>
      <c r="N37" s="38"/>
      <c r="O37" s="38"/>
      <c r="P37" s="38"/>
      <c r="Q37" s="45"/>
      <c r="R37" s="38"/>
      <c r="S37" s="38"/>
      <c r="T37" s="38"/>
    </row>
    <row r="38" spans="2:20" ht="262.2" customHeight="1" x14ac:dyDescent="0.3">
      <c r="B38" s="40" t="s">
        <v>74</v>
      </c>
      <c r="C38" s="40" t="s">
        <v>183</v>
      </c>
      <c r="D38" s="40" t="s">
        <v>184</v>
      </c>
      <c r="E38" s="39" t="s">
        <v>185</v>
      </c>
      <c r="F38" s="63" t="s">
        <v>186</v>
      </c>
      <c r="G38" s="39" t="s">
        <v>187</v>
      </c>
      <c r="H38" s="52" t="s">
        <v>188</v>
      </c>
      <c r="I38" s="49"/>
      <c r="J38" s="39">
        <v>20</v>
      </c>
      <c r="K38" s="41"/>
    </row>
    <row r="39" spans="2:20" ht="192" x14ac:dyDescent="0.3">
      <c r="B39" s="40" t="s">
        <v>74</v>
      </c>
      <c r="C39" s="40" t="s">
        <v>189</v>
      </c>
      <c r="D39" s="40" t="s">
        <v>190</v>
      </c>
      <c r="E39" s="39" t="s">
        <v>191</v>
      </c>
      <c r="F39" s="40"/>
      <c r="G39" s="39" t="s">
        <v>192</v>
      </c>
      <c r="H39" s="52" t="s">
        <v>193</v>
      </c>
      <c r="I39" s="49"/>
      <c r="J39" s="39">
        <v>20</v>
      </c>
      <c r="K39" s="41"/>
    </row>
    <row r="40" spans="2:20" ht="60" x14ac:dyDescent="0.3">
      <c r="B40" s="40" t="s">
        <v>74</v>
      </c>
      <c r="C40" s="40" t="s">
        <v>194</v>
      </c>
      <c r="D40" s="40" t="s">
        <v>195</v>
      </c>
      <c r="E40" s="39" t="s">
        <v>196</v>
      </c>
      <c r="F40" s="40"/>
      <c r="G40" s="39"/>
      <c r="H40" s="52" t="s">
        <v>197</v>
      </c>
      <c r="I40" s="49"/>
      <c r="J40" s="39">
        <v>20</v>
      </c>
      <c r="K40" s="41"/>
    </row>
    <row r="41" spans="2:20" ht="228" x14ac:dyDescent="0.3">
      <c r="B41" s="40" t="s">
        <v>74</v>
      </c>
      <c r="C41" s="40" t="s">
        <v>198</v>
      </c>
      <c r="D41" s="40" t="s">
        <v>199</v>
      </c>
      <c r="E41" s="39" t="s">
        <v>200</v>
      </c>
      <c r="F41" s="40"/>
      <c r="G41" s="39" t="s">
        <v>201</v>
      </c>
      <c r="H41" s="52" t="s">
        <v>202</v>
      </c>
      <c r="I41" s="49"/>
      <c r="J41" s="39">
        <v>80</v>
      </c>
      <c r="K41" s="41"/>
    </row>
    <row r="42" spans="2:20" ht="43.2" x14ac:dyDescent="0.3">
      <c r="B42" s="47" t="s">
        <v>74</v>
      </c>
      <c r="C42" s="47" t="s">
        <v>203</v>
      </c>
      <c r="D42" s="47" t="s">
        <v>204</v>
      </c>
      <c r="E42" s="46" t="s">
        <v>205</v>
      </c>
      <c r="F42" s="64"/>
      <c r="G42" s="46"/>
      <c r="H42" s="48"/>
      <c r="I42" s="47"/>
      <c r="J42" s="62">
        <f>ROUND(AVERAGE(J43:J45),0)</f>
        <v>13</v>
      </c>
      <c r="K42" s="47"/>
      <c r="L42" s="38"/>
      <c r="M42" s="38"/>
      <c r="N42" s="38"/>
      <c r="O42" s="38"/>
      <c r="P42" s="38"/>
      <c r="Q42" s="45"/>
      <c r="R42" s="38"/>
      <c r="S42" s="38"/>
      <c r="T42" s="38"/>
    </row>
    <row r="43" spans="2:20" ht="180" x14ac:dyDescent="0.3">
      <c r="B43" s="40" t="s">
        <v>74</v>
      </c>
      <c r="C43" s="40" t="s">
        <v>206</v>
      </c>
      <c r="D43" s="40" t="s">
        <v>207</v>
      </c>
      <c r="E43" s="39" t="s">
        <v>208</v>
      </c>
      <c r="F43" s="65" t="s">
        <v>209</v>
      </c>
      <c r="G43" s="39"/>
      <c r="H43" s="52" t="s">
        <v>210</v>
      </c>
      <c r="I43" s="49"/>
      <c r="J43" s="39">
        <v>20</v>
      </c>
      <c r="K43" s="41"/>
    </row>
    <row r="44" spans="2:20" ht="120" x14ac:dyDescent="0.3">
      <c r="B44" s="40" t="s">
        <v>74</v>
      </c>
      <c r="C44" s="40" t="s">
        <v>211</v>
      </c>
      <c r="D44" s="40"/>
      <c r="E44" s="39" t="s">
        <v>212</v>
      </c>
      <c r="F44" s="65"/>
      <c r="G44" s="39" t="s">
        <v>213</v>
      </c>
      <c r="H44" s="52" t="s">
        <v>214</v>
      </c>
      <c r="I44" s="49"/>
      <c r="J44" s="101">
        <v>0</v>
      </c>
      <c r="K44" s="41"/>
    </row>
    <row r="45" spans="2:20" ht="216" x14ac:dyDescent="0.3">
      <c r="B45" s="40" t="s">
        <v>74</v>
      </c>
      <c r="C45" s="40" t="s">
        <v>215</v>
      </c>
      <c r="D45" s="40"/>
      <c r="E45" s="39" t="s">
        <v>216</v>
      </c>
      <c r="F45" s="65"/>
      <c r="G45" s="39" t="s">
        <v>217</v>
      </c>
      <c r="H45" s="52" t="s">
        <v>218</v>
      </c>
      <c r="I45" s="49"/>
      <c r="J45" s="39">
        <v>20</v>
      </c>
      <c r="K45" s="41"/>
    </row>
    <row r="46" spans="2:20" ht="43.2" x14ac:dyDescent="0.3">
      <c r="B46" s="47" t="s">
        <v>130</v>
      </c>
      <c r="C46" s="47" t="s">
        <v>219</v>
      </c>
      <c r="D46" s="47" t="s">
        <v>220</v>
      </c>
      <c r="E46" s="46" t="s">
        <v>221</v>
      </c>
      <c r="F46" s="64"/>
      <c r="G46" s="46"/>
      <c r="H46" s="48"/>
      <c r="I46" s="47"/>
      <c r="J46" s="62">
        <f>ROUND(AVERAGE(J47:J49),0)</f>
        <v>20</v>
      </c>
      <c r="K46" s="47"/>
      <c r="L46" s="38"/>
      <c r="M46" s="38"/>
      <c r="N46" s="38"/>
      <c r="O46" s="38"/>
      <c r="P46" s="38"/>
      <c r="Q46" s="45"/>
      <c r="R46" s="38"/>
      <c r="S46" s="38"/>
      <c r="T46" s="38"/>
    </row>
    <row r="47" spans="2:20" ht="264" x14ac:dyDescent="0.3">
      <c r="B47" s="40" t="s">
        <v>130</v>
      </c>
      <c r="C47" s="40" t="s">
        <v>222</v>
      </c>
      <c r="D47" s="40"/>
      <c r="E47" s="39" t="s">
        <v>223</v>
      </c>
      <c r="F47" s="65"/>
      <c r="G47" s="39" t="s">
        <v>224</v>
      </c>
      <c r="H47" s="52" t="s">
        <v>225</v>
      </c>
      <c r="I47" s="49"/>
      <c r="J47" s="39">
        <v>20</v>
      </c>
      <c r="K47" s="41"/>
    </row>
    <row r="48" spans="2:20" ht="96" x14ac:dyDescent="0.3">
      <c r="B48" s="40" t="s">
        <v>130</v>
      </c>
      <c r="C48" s="40" t="s">
        <v>226</v>
      </c>
      <c r="D48" s="40"/>
      <c r="E48" s="39" t="s">
        <v>227</v>
      </c>
      <c r="F48" s="65"/>
      <c r="G48" s="39" t="s">
        <v>228</v>
      </c>
      <c r="H48" s="52" t="s">
        <v>229</v>
      </c>
      <c r="I48" s="49"/>
      <c r="J48" s="39">
        <v>20</v>
      </c>
      <c r="K48" s="41"/>
    </row>
    <row r="49" spans="2:20" ht="240" x14ac:dyDescent="0.3">
      <c r="B49" s="67" t="s">
        <v>130</v>
      </c>
      <c r="C49" s="67" t="s">
        <v>230</v>
      </c>
      <c r="D49" s="67"/>
      <c r="E49" s="66" t="s">
        <v>231</v>
      </c>
      <c r="F49" s="68"/>
      <c r="G49" s="66" t="s">
        <v>232</v>
      </c>
      <c r="H49" s="69" t="s">
        <v>233</v>
      </c>
      <c r="I49" s="67"/>
      <c r="J49" s="39">
        <v>20</v>
      </c>
      <c r="K49" s="70"/>
      <c r="L49" s="9"/>
      <c r="M49" s="9"/>
      <c r="N49" s="9"/>
      <c r="O49" s="9"/>
      <c r="P49" s="9"/>
      <c r="Q49" s="71"/>
      <c r="R49" s="9"/>
      <c r="S49" s="9"/>
      <c r="T49" s="9"/>
    </row>
    <row r="50" spans="2:20" ht="15.6" x14ac:dyDescent="0.3">
      <c r="B50" s="247" t="s">
        <v>234</v>
      </c>
      <c r="C50" s="247"/>
      <c r="D50" s="247"/>
      <c r="E50" s="247"/>
      <c r="F50" s="247"/>
      <c r="G50" s="247"/>
      <c r="H50" s="247"/>
      <c r="I50" s="247"/>
      <c r="J50" s="247"/>
      <c r="K50" s="247"/>
    </row>
    <row r="51" spans="2:20" ht="57.6" x14ac:dyDescent="0.3">
      <c r="B51" s="34" t="s">
        <v>235</v>
      </c>
      <c r="C51" s="34" t="s">
        <v>234</v>
      </c>
      <c r="D51" s="34"/>
      <c r="E51" s="33" t="s">
        <v>29</v>
      </c>
      <c r="F51" s="34"/>
      <c r="G51" s="57"/>
      <c r="H51" s="58"/>
      <c r="I51" s="59"/>
      <c r="J51" s="36">
        <f>AVERAGE($J$56,$J$52)</f>
        <v>13.5</v>
      </c>
      <c r="K51" s="61"/>
    </row>
    <row r="52" spans="2:20" ht="43.2" x14ac:dyDescent="0.3">
      <c r="B52" s="47" t="s">
        <v>235</v>
      </c>
      <c r="C52" s="47" t="s">
        <v>236</v>
      </c>
      <c r="D52" s="47" t="s">
        <v>237</v>
      </c>
      <c r="E52" s="46" t="s">
        <v>238</v>
      </c>
      <c r="F52" s="40"/>
      <c r="G52" s="39"/>
      <c r="H52" s="52"/>
      <c r="I52" s="40"/>
      <c r="J52" s="62">
        <f>ROUND(AVERAGE(J53:J55),0)</f>
        <v>7</v>
      </c>
      <c r="K52" s="41"/>
    </row>
    <row r="53" spans="2:20" ht="372" x14ac:dyDescent="0.3">
      <c r="B53" s="40" t="s">
        <v>235</v>
      </c>
      <c r="C53" s="40" t="s">
        <v>239</v>
      </c>
      <c r="D53" s="40"/>
      <c r="E53" s="39" t="s">
        <v>240</v>
      </c>
      <c r="F53" s="40" t="s">
        <v>125</v>
      </c>
      <c r="G53" s="39" t="s">
        <v>241</v>
      </c>
      <c r="H53" s="52" t="s">
        <v>242</v>
      </c>
      <c r="I53" s="40"/>
      <c r="J53" s="39">
        <v>20</v>
      </c>
      <c r="K53" s="41"/>
    </row>
    <row r="54" spans="2:20" ht="288" x14ac:dyDescent="0.3">
      <c r="B54" s="40" t="s">
        <v>235</v>
      </c>
      <c r="C54" s="40" t="s">
        <v>243</v>
      </c>
      <c r="D54" s="40" t="s">
        <v>244</v>
      </c>
      <c r="E54" s="39" t="s">
        <v>245</v>
      </c>
      <c r="F54" s="40" t="s">
        <v>141</v>
      </c>
      <c r="G54" s="39" t="s">
        <v>246</v>
      </c>
      <c r="H54" s="52" t="s">
        <v>247</v>
      </c>
      <c r="I54" s="49"/>
      <c r="J54" s="39">
        <v>0</v>
      </c>
      <c r="K54" s="41"/>
    </row>
    <row r="55" spans="2:20" ht="168" x14ac:dyDescent="0.3">
      <c r="B55" s="40" t="s">
        <v>235</v>
      </c>
      <c r="C55" s="40" t="s">
        <v>248</v>
      </c>
      <c r="D55" s="40"/>
      <c r="E55" s="39" t="s">
        <v>249</v>
      </c>
      <c r="F55" s="40" t="s">
        <v>250</v>
      </c>
      <c r="G55" s="39" t="s">
        <v>251</v>
      </c>
      <c r="H55" s="52" t="s">
        <v>252</v>
      </c>
      <c r="I55" s="49"/>
      <c r="J55" s="101">
        <v>0</v>
      </c>
      <c r="K55" s="41"/>
    </row>
    <row r="56" spans="2:20" ht="28.8" x14ac:dyDescent="0.3">
      <c r="B56" s="47" t="s">
        <v>235</v>
      </c>
      <c r="C56" s="47" t="s">
        <v>253</v>
      </c>
      <c r="D56" s="47" t="s">
        <v>254</v>
      </c>
      <c r="E56" s="46" t="s">
        <v>255</v>
      </c>
      <c r="F56" s="40"/>
      <c r="G56" s="39"/>
      <c r="H56" s="52"/>
      <c r="I56" s="40"/>
      <c r="J56" s="62">
        <f>J57</f>
        <v>20</v>
      </c>
      <c r="K56" s="41"/>
    </row>
    <row r="57" spans="2:20" ht="108" x14ac:dyDescent="0.3">
      <c r="B57" s="40" t="s">
        <v>235</v>
      </c>
      <c r="C57" s="40" t="s">
        <v>256</v>
      </c>
      <c r="D57" s="40"/>
      <c r="E57" s="39" t="s">
        <v>257</v>
      </c>
      <c r="F57" s="40"/>
      <c r="G57" s="39" t="s">
        <v>258</v>
      </c>
      <c r="H57" s="52" t="s">
        <v>259</v>
      </c>
      <c r="I57" s="49"/>
      <c r="J57" s="101">
        <v>20</v>
      </c>
      <c r="K57" s="41"/>
    </row>
    <row r="58" spans="2:20" ht="15.6" x14ac:dyDescent="0.3">
      <c r="B58" s="247" t="s">
        <v>260</v>
      </c>
      <c r="C58" s="247"/>
      <c r="D58" s="247"/>
      <c r="E58" s="247"/>
      <c r="F58" s="247"/>
      <c r="G58" s="247"/>
      <c r="H58" s="247"/>
      <c r="I58" s="247"/>
      <c r="J58" s="247"/>
      <c r="K58" s="247"/>
    </row>
    <row r="59" spans="2:20" ht="28.8" x14ac:dyDescent="0.3">
      <c r="B59" s="34" t="s">
        <v>261</v>
      </c>
      <c r="C59" s="34" t="s">
        <v>260</v>
      </c>
      <c r="D59" s="34"/>
      <c r="E59" s="33" t="s">
        <v>28</v>
      </c>
      <c r="F59" s="34"/>
      <c r="G59" s="57"/>
      <c r="H59" s="58"/>
      <c r="I59" s="59"/>
      <c r="J59" s="36">
        <f>AVERAGE($J$60,$J$66)</f>
        <v>32.5</v>
      </c>
      <c r="K59" s="61"/>
    </row>
    <row r="60" spans="2:20" ht="57.6" x14ac:dyDescent="0.3">
      <c r="B60" s="53" t="s">
        <v>74</v>
      </c>
      <c r="C60" s="53" t="s">
        <v>262</v>
      </c>
      <c r="D60" s="53" t="s">
        <v>263</v>
      </c>
      <c r="E60" s="46" t="s">
        <v>264</v>
      </c>
      <c r="F60" s="53"/>
      <c r="G60" s="72" t="s">
        <v>265</v>
      </c>
      <c r="H60" s="73" t="s">
        <v>266</v>
      </c>
      <c r="I60" s="74"/>
      <c r="J60" s="50">
        <f>ROUND(AVERAGE(J61:J64),0)</f>
        <v>45</v>
      </c>
      <c r="K60" s="53"/>
      <c r="L60" s="74"/>
      <c r="M60" s="74"/>
      <c r="N60" s="74"/>
      <c r="O60" s="74"/>
      <c r="P60" s="74"/>
      <c r="Q60" s="75"/>
      <c r="R60" s="74"/>
      <c r="S60" s="74"/>
      <c r="T60" s="74"/>
    </row>
    <row r="61" spans="2:20" ht="60" x14ac:dyDescent="0.3">
      <c r="B61" s="49" t="s">
        <v>74</v>
      </c>
      <c r="C61" s="49" t="s">
        <v>267</v>
      </c>
      <c r="D61" s="49"/>
      <c r="E61" s="39" t="s">
        <v>268</v>
      </c>
      <c r="F61" s="53" t="s">
        <v>269</v>
      </c>
      <c r="G61" s="76"/>
      <c r="H61" s="77" t="s">
        <v>270</v>
      </c>
      <c r="I61" s="49"/>
      <c r="J61" s="39">
        <v>40</v>
      </c>
      <c r="K61" s="78"/>
      <c r="L61" s="1"/>
      <c r="M61" s="1"/>
      <c r="N61" s="1"/>
      <c r="O61" s="1"/>
      <c r="P61" s="1"/>
      <c r="Q61" s="43"/>
      <c r="R61" s="1"/>
      <c r="S61" s="1"/>
      <c r="T61" s="1"/>
    </row>
    <row r="62" spans="2:20" ht="204" x14ac:dyDescent="0.3">
      <c r="B62" s="49" t="s">
        <v>130</v>
      </c>
      <c r="C62" s="49" t="s">
        <v>271</v>
      </c>
      <c r="D62" s="49"/>
      <c r="E62" s="39" t="s">
        <v>272</v>
      </c>
      <c r="F62" s="53"/>
      <c r="G62" s="76"/>
      <c r="H62" s="77" t="s">
        <v>273</v>
      </c>
      <c r="I62" s="49"/>
      <c r="J62" s="39">
        <v>20</v>
      </c>
      <c r="K62" s="78"/>
      <c r="L62" s="1"/>
      <c r="M62" s="1"/>
      <c r="N62" s="1"/>
      <c r="O62" s="1"/>
      <c r="P62" s="1"/>
      <c r="Q62" s="43"/>
      <c r="R62" s="1"/>
      <c r="S62" s="1"/>
      <c r="T62" s="1"/>
    </row>
    <row r="63" spans="2:20" ht="108" x14ac:dyDescent="0.3">
      <c r="B63" s="49" t="s">
        <v>74</v>
      </c>
      <c r="C63" s="49" t="s">
        <v>274</v>
      </c>
      <c r="D63" s="49" t="s">
        <v>275</v>
      </c>
      <c r="E63" s="39" t="s">
        <v>276</v>
      </c>
      <c r="F63" s="53"/>
      <c r="G63" s="76" t="s">
        <v>277</v>
      </c>
      <c r="H63" s="77" t="s">
        <v>278</v>
      </c>
      <c r="I63" s="49"/>
      <c r="J63" s="39">
        <v>60</v>
      </c>
      <c r="K63" s="78"/>
      <c r="L63" s="1"/>
      <c r="M63" s="1"/>
      <c r="N63" s="1"/>
      <c r="O63" s="1"/>
      <c r="P63" s="1"/>
      <c r="Q63" s="43"/>
      <c r="R63" s="1"/>
      <c r="S63" s="1"/>
      <c r="T63" s="1"/>
    </row>
    <row r="64" spans="2:20" ht="156" x14ac:dyDescent="0.3">
      <c r="B64" s="49" t="s">
        <v>74</v>
      </c>
      <c r="C64" s="49" t="s">
        <v>279</v>
      </c>
      <c r="D64" s="49" t="s">
        <v>280</v>
      </c>
      <c r="E64" s="39" t="s">
        <v>281</v>
      </c>
      <c r="F64" s="53"/>
      <c r="G64" s="76" t="s">
        <v>282</v>
      </c>
      <c r="H64" s="77" t="s">
        <v>283</v>
      </c>
      <c r="I64" s="49"/>
      <c r="J64" s="39">
        <v>60</v>
      </c>
      <c r="K64" s="78"/>
      <c r="L64" s="1"/>
      <c r="M64" s="1"/>
      <c r="N64" s="1"/>
      <c r="O64" s="1"/>
      <c r="P64" s="1"/>
      <c r="Q64" s="43"/>
      <c r="R64" s="1"/>
      <c r="S64" s="1"/>
      <c r="T64" s="1"/>
    </row>
    <row r="65" spans="2:20" ht="28.8" x14ac:dyDescent="0.3">
      <c r="B65" s="49" t="s">
        <v>61</v>
      </c>
      <c r="C65" s="49" t="s">
        <v>284</v>
      </c>
      <c r="D65" s="49"/>
      <c r="E65" s="39" t="s">
        <v>285</v>
      </c>
      <c r="F65" s="53"/>
      <c r="G65" s="76"/>
      <c r="H65" s="77" t="s">
        <v>61</v>
      </c>
      <c r="I65" s="49"/>
      <c r="J65" s="39" t="s">
        <v>61</v>
      </c>
      <c r="K65" s="78"/>
      <c r="L65" s="1"/>
      <c r="M65" s="1"/>
      <c r="N65" s="1"/>
      <c r="O65" s="1"/>
      <c r="P65" s="1"/>
      <c r="Q65" s="43"/>
      <c r="R65" s="1"/>
      <c r="S65" s="1"/>
      <c r="T65" s="1"/>
    </row>
    <row r="66" spans="2:20" ht="43.2" x14ac:dyDescent="0.3">
      <c r="B66" s="53" t="s">
        <v>286</v>
      </c>
      <c r="C66" s="53" t="s">
        <v>287</v>
      </c>
      <c r="D66" s="53"/>
      <c r="E66" s="46" t="s">
        <v>288</v>
      </c>
      <c r="F66" s="53" t="s">
        <v>269</v>
      </c>
      <c r="G66" s="72"/>
      <c r="H66" s="73"/>
      <c r="I66" s="53"/>
      <c r="J66" s="50">
        <f>ROUND(AVERAGE(J67:J69),0)</f>
        <v>20</v>
      </c>
      <c r="K66" s="53"/>
      <c r="L66" s="74"/>
      <c r="M66" s="74"/>
      <c r="N66" s="74"/>
      <c r="O66" s="74"/>
      <c r="P66" s="74"/>
      <c r="Q66" s="75"/>
      <c r="R66" s="74"/>
      <c r="S66" s="74"/>
      <c r="T66" s="74"/>
    </row>
    <row r="67" spans="2:20" ht="132" x14ac:dyDescent="0.3">
      <c r="B67" s="49" t="s">
        <v>286</v>
      </c>
      <c r="C67" s="49" t="s">
        <v>289</v>
      </c>
      <c r="D67" s="49"/>
      <c r="E67" s="39" t="s">
        <v>290</v>
      </c>
      <c r="F67" s="53"/>
      <c r="G67" s="76"/>
      <c r="H67" s="77" t="s">
        <v>1191</v>
      </c>
      <c r="I67" s="49"/>
      <c r="J67" s="39">
        <v>40</v>
      </c>
      <c r="K67" s="78"/>
      <c r="L67" s="1"/>
      <c r="M67" s="1"/>
      <c r="N67" s="1"/>
      <c r="O67" s="1"/>
      <c r="P67" s="1"/>
      <c r="Q67" s="43"/>
      <c r="R67" s="1"/>
      <c r="S67" s="1"/>
      <c r="T67" s="1"/>
    </row>
    <row r="68" spans="2:20" ht="132" x14ac:dyDescent="0.3">
      <c r="B68" s="49" t="s">
        <v>286</v>
      </c>
      <c r="C68" s="49" t="s">
        <v>291</v>
      </c>
      <c r="D68" s="49" t="s">
        <v>292</v>
      </c>
      <c r="E68" s="39" t="s">
        <v>293</v>
      </c>
      <c r="F68" s="53"/>
      <c r="G68" s="76" t="s">
        <v>294</v>
      </c>
      <c r="H68" s="77" t="s">
        <v>295</v>
      </c>
      <c r="I68" s="49"/>
      <c r="J68" s="39">
        <v>20</v>
      </c>
      <c r="K68" s="78"/>
      <c r="L68" s="1"/>
      <c r="M68" s="1"/>
      <c r="N68" s="1"/>
      <c r="O68" s="1"/>
      <c r="P68" s="1"/>
      <c r="Q68" s="43"/>
      <c r="R68" s="1"/>
      <c r="S68" s="1"/>
      <c r="T68" s="1"/>
    </row>
    <row r="69" spans="2:20" ht="96" x14ac:dyDescent="0.3">
      <c r="B69" s="49" t="s">
        <v>74</v>
      </c>
      <c r="C69" s="49" t="s">
        <v>296</v>
      </c>
      <c r="D69" s="49" t="s">
        <v>297</v>
      </c>
      <c r="E69" s="39" t="s">
        <v>298</v>
      </c>
      <c r="F69" s="53"/>
      <c r="G69" s="76" t="s">
        <v>299</v>
      </c>
      <c r="H69" s="77" t="s">
        <v>300</v>
      </c>
      <c r="I69" s="49"/>
      <c r="J69" s="101">
        <v>0</v>
      </c>
      <c r="K69" s="78"/>
      <c r="L69" s="1"/>
      <c r="M69" s="1"/>
      <c r="N69" s="1"/>
      <c r="O69" s="1"/>
      <c r="P69" s="1"/>
      <c r="Q69" s="43"/>
      <c r="R69" s="1"/>
      <c r="S69" s="1"/>
      <c r="T69" s="1"/>
    </row>
    <row r="70" spans="2:20" ht="15.6" x14ac:dyDescent="0.3">
      <c r="B70" s="247" t="s">
        <v>32</v>
      </c>
      <c r="C70" s="247"/>
      <c r="D70" s="247"/>
      <c r="E70" s="247"/>
      <c r="F70" s="247"/>
      <c r="G70" s="247"/>
      <c r="H70" s="247"/>
      <c r="I70" s="247"/>
      <c r="J70" s="247"/>
      <c r="K70" s="247"/>
      <c r="L70" s="1"/>
      <c r="M70" s="1"/>
      <c r="N70" s="1"/>
      <c r="O70" s="1"/>
      <c r="P70" s="1"/>
      <c r="Q70" s="43"/>
      <c r="R70" s="1"/>
      <c r="S70" s="1"/>
      <c r="T70" s="1"/>
    </row>
    <row r="71" spans="2:20" ht="28.8" x14ac:dyDescent="0.3">
      <c r="B71" s="34" t="s">
        <v>301</v>
      </c>
      <c r="C71" s="34" t="s">
        <v>32</v>
      </c>
      <c r="D71" s="34"/>
      <c r="E71" s="33" t="s">
        <v>33</v>
      </c>
      <c r="F71" s="34"/>
      <c r="G71" s="57"/>
      <c r="H71" s="58"/>
      <c r="I71" s="59"/>
      <c r="J71" s="36">
        <f>ROUND(AVERAGE($J$72,$J$73),0)</f>
        <v>10</v>
      </c>
      <c r="K71" s="61"/>
    </row>
    <row r="72" spans="2:20" ht="252" x14ac:dyDescent="0.3">
      <c r="B72" s="49" t="s">
        <v>301</v>
      </c>
      <c r="C72" s="49" t="s">
        <v>302</v>
      </c>
      <c r="D72" s="49" t="s">
        <v>303</v>
      </c>
      <c r="E72" s="39" t="s">
        <v>304</v>
      </c>
      <c r="F72" s="49" t="s">
        <v>141</v>
      </c>
      <c r="G72" s="76"/>
      <c r="H72" s="77" t="s">
        <v>305</v>
      </c>
      <c r="I72" s="49"/>
      <c r="J72" s="39">
        <v>0</v>
      </c>
      <c r="K72" s="49"/>
    </row>
    <row r="73" spans="2:20" ht="156" x14ac:dyDescent="0.3">
      <c r="B73" s="49" t="s">
        <v>301</v>
      </c>
      <c r="C73" s="49" t="s">
        <v>306</v>
      </c>
      <c r="D73" s="49" t="s">
        <v>307</v>
      </c>
      <c r="E73" s="39" t="s">
        <v>308</v>
      </c>
      <c r="F73" s="49" t="s">
        <v>141</v>
      </c>
      <c r="G73" s="76"/>
      <c r="H73" s="77" t="s">
        <v>309</v>
      </c>
      <c r="I73" s="49"/>
      <c r="J73" s="39">
        <v>20</v>
      </c>
      <c r="K73" s="49"/>
      <c r="L73" s="38"/>
      <c r="M73" s="38"/>
      <c r="N73" s="38"/>
      <c r="O73" s="38"/>
      <c r="P73" s="38"/>
      <c r="Q73" s="45"/>
      <c r="R73" s="38"/>
      <c r="S73" s="38"/>
      <c r="T73" s="38"/>
    </row>
    <row r="74" spans="2:20" x14ac:dyDescent="0.3">
      <c r="B74" s="74"/>
      <c r="C74" s="79"/>
      <c r="D74" s="80"/>
      <c r="E74" s="75"/>
      <c r="F74" s="80"/>
      <c r="G74" s="81"/>
      <c r="H74" s="82"/>
      <c r="I74" s="1"/>
      <c r="J74" s="81"/>
      <c r="K74" s="82"/>
    </row>
  </sheetData>
  <mergeCells count="2">
    <mergeCell ref="H11:H12"/>
    <mergeCell ref="B2:K5"/>
  </mergeCells>
  <dataValidations count="1">
    <dataValidation type="list" allowBlank="1" showInputMessage="1" showErrorMessage="1" sqref="J67:J69 J72:J73 J61:J65 J57 J53:J55 J47:J49 J38:J41 J43:J45 J30:J32 J34 J27:J28 J22:J23 J16:J20 J11:J12">
      <formula1>$Q$6:$Q$13</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9"/>
  <sheetViews>
    <sheetView topLeftCell="A60" zoomScale="70" zoomScaleNormal="70" workbookViewId="0">
      <selection activeCell="K60" sqref="K60"/>
    </sheetView>
  </sheetViews>
  <sheetFormatPr baseColWidth="10" defaultRowHeight="14.4" x14ac:dyDescent="0.3"/>
  <cols>
    <col min="1" max="1" width="12" customWidth="1"/>
    <col min="2" max="2" width="21.5546875" customWidth="1"/>
    <col min="3" max="3" width="25.44140625" style="28" customWidth="1"/>
    <col min="4" max="4" width="31.33203125" style="28" customWidth="1"/>
    <col min="5" max="5" width="13.33203125" style="29" customWidth="1"/>
    <col min="6" max="6" width="17.88671875" style="28" customWidth="1"/>
    <col min="7" max="7" width="20.6640625" style="28" customWidth="1"/>
    <col min="8" max="8" width="62" style="28" customWidth="1"/>
    <col min="9" max="9" width="25.5546875" style="28" customWidth="1"/>
    <col min="10" max="10" width="25.44140625" style="28" customWidth="1"/>
    <col min="11" max="11" width="16.6640625" customWidth="1"/>
    <col min="12" max="12" width="63.109375" customWidth="1"/>
    <col min="13" max="13" width="0" hidden="1" customWidth="1"/>
    <col min="14" max="14" width="9.44140625" style="193" hidden="1" customWidth="1"/>
  </cols>
  <sheetData>
    <row r="1" spans="1:14" ht="15" thickBot="1" x14ac:dyDescent="0.35">
      <c r="A1" s="188"/>
      <c r="B1" s="26"/>
      <c r="C1" s="189"/>
      <c r="D1" s="190"/>
      <c r="E1" s="30"/>
      <c r="F1" s="190"/>
      <c r="G1" s="190"/>
      <c r="H1" s="190"/>
      <c r="I1" s="190"/>
      <c r="J1" s="190"/>
      <c r="K1" s="191"/>
      <c r="L1" s="192"/>
    </row>
    <row r="2" spans="1:14" x14ac:dyDescent="0.3">
      <c r="A2" s="347" t="s">
        <v>755</v>
      </c>
      <c r="B2" s="348"/>
      <c r="C2" s="353" t="s">
        <v>60</v>
      </c>
      <c r="D2" s="354"/>
      <c r="E2" s="354"/>
      <c r="F2" s="354"/>
      <c r="G2" s="354"/>
      <c r="H2" s="354"/>
      <c r="I2" s="354"/>
      <c r="J2" s="355"/>
      <c r="K2" s="362"/>
      <c r="L2" s="363"/>
    </row>
    <row r="3" spans="1:14" x14ac:dyDescent="0.3">
      <c r="A3" s="349"/>
      <c r="B3" s="350"/>
      <c r="C3" s="356"/>
      <c r="D3" s="357"/>
      <c r="E3" s="357"/>
      <c r="F3" s="357"/>
      <c r="G3" s="357"/>
      <c r="H3" s="357"/>
      <c r="I3" s="357"/>
      <c r="J3" s="358"/>
      <c r="K3" s="364"/>
      <c r="L3" s="365"/>
      <c r="N3" s="191" t="s">
        <v>61</v>
      </c>
    </row>
    <row r="4" spans="1:14" x14ac:dyDescent="0.3">
      <c r="A4" s="349"/>
      <c r="B4" s="350"/>
      <c r="C4" s="356"/>
      <c r="D4" s="357"/>
      <c r="E4" s="357"/>
      <c r="F4" s="357"/>
      <c r="G4" s="357"/>
      <c r="H4" s="357"/>
      <c r="I4" s="357"/>
      <c r="J4" s="358"/>
      <c r="K4" s="364"/>
      <c r="L4" s="365"/>
      <c r="N4" s="191">
        <v>0</v>
      </c>
    </row>
    <row r="5" spans="1:14" ht="15" thickBot="1" x14ac:dyDescent="0.35">
      <c r="A5" s="349"/>
      <c r="B5" s="350"/>
      <c r="C5" s="359"/>
      <c r="D5" s="360"/>
      <c r="E5" s="360"/>
      <c r="F5" s="360"/>
      <c r="G5" s="360"/>
      <c r="H5" s="360"/>
      <c r="I5" s="360"/>
      <c r="J5" s="361"/>
      <c r="K5" s="364"/>
      <c r="L5" s="365"/>
      <c r="N5" s="191">
        <v>20</v>
      </c>
    </row>
    <row r="6" spans="1:14" x14ac:dyDescent="0.3">
      <c r="A6" s="349"/>
      <c r="B6" s="350"/>
      <c r="C6" s="368" t="str">
        <f>[2]PORTADA!D10</f>
        <v>Nombre de la Entidad</v>
      </c>
      <c r="D6" s="369"/>
      <c r="E6" s="369"/>
      <c r="F6" s="369"/>
      <c r="G6" s="369"/>
      <c r="H6" s="369"/>
      <c r="I6" s="369"/>
      <c r="J6" s="370"/>
      <c r="K6" s="364"/>
      <c r="L6" s="365"/>
      <c r="N6" s="191">
        <v>40</v>
      </c>
    </row>
    <row r="7" spans="1:14" x14ac:dyDescent="0.3">
      <c r="A7" s="349"/>
      <c r="B7" s="350"/>
      <c r="C7" s="371"/>
      <c r="D7" s="372"/>
      <c r="E7" s="372"/>
      <c r="F7" s="372"/>
      <c r="G7" s="372"/>
      <c r="H7" s="372"/>
      <c r="I7" s="372"/>
      <c r="J7" s="373"/>
      <c r="K7" s="364"/>
      <c r="L7" s="365"/>
      <c r="N7" s="191">
        <v>60</v>
      </c>
    </row>
    <row r="8" spans="1:14" x14ac:dyDescent="0.3">
      <c r="A8" s="349"/>
      <c r="B8" s="350"/>
      <c r="C8" s="371"/>
      <c r="D8" s="372"/>
      <c r="E8" s="372"/>
      <c r="F8" s="372"/>
      <c r="G8" s="372"/>
      <c r="H8" s="372"/>
      <c r="I8" s="372"/>
      <c r="J8" s="373"/>
      <c r="K8" s="364"/>
      <c r="L8" s="365"/>
      <c r="N8" s="191">
        <v>80</v>
      </c>
    </row>
    <row r="9" spans="1:14" ht="15" thickBot="1" x14ac:dyDescent="0.35">
      <c r="A9" s="351"/>
      <c r="B9" s="352"/>
      <c r="C9" s="374"/>
      <c r="D9" s="375"/>
      <c r="E9" s="375"/>
      <c r="F9" s="375"/>
      <c r="G9" s="375"/>
      <c r="H9" s="375"/>
      <c r="I9" s="375"/>
      <c r="J9" s="376"/>
      <c r="K9" s="366"/>
      <c r="L9" s="367"/>
      <c r="N9" s="194">
        <v>100</v>
      </c>
    </row>
    <row r="10" spans="1:14" x14ac:dyDescent="0.3">
      <c r="A10" s="188"/>
      <c r="B10" s="26"/>
      <c r="C10" s="189"/>
      <c r="D10" s="190"/>
      <c r="E10" s="30"/>
      <c r="F10" s="190"/>
      <c r="G10" s="190"/>
      <c r="H10" s="190"/>
      <c r="I10" s="190"/>
      <c r="J10" s="190"/>
      <c r="K10" s="191"/>
      <c r="L10" s="192"/>
    </row>
    <row r="11" spans="1:14" ht="62.4" x14ac:dyDescent="0.3">
      <c r="A11" s="195" t="s">
        <v>756</v>
      </c>
      <c r="B11" s="195" t="s">
        <v>62</v>
      </c>
      <c r="C11" s="196" t="s">
        <v>63</v>
      </c>
      <c r="D11" s="195" t="s">
        <v>64</v>
      </c>
      <c r="E11" s="195" t="s">
        <v>65</v>
      </c>
      <c r="F11" s="195" t="s">
        <v>66</v>
      </c>
      <c r="G11" s="195" t="s">
        <v>67</v>
      </c>
      <c r="H11" s="195" t="s">
        <v>68</v>
      </c>
      <c r="I11" s="195" t="s">
        <v>69</v>
      </c>
      <c r="J11" s="195" t="s">
        <v>70</v>
      </c>
      <c r="K11" s="197" t="s">
        <v>71</v>
      </c>
      <c r="L11" s="196" t="s">
        <v>72</v>
      </c>
    </row>
    <row r="12" spans="1:14" x14ac:dyDescent="0.3">
      <c r="A12" s="198" t="s">
        <v>44</v>
      </c>
      <c r="B12" s="199"/>
      <c r="C12" s="200"/>
      <c r="D12" s="200"/>
      <c r="E12" s="201"/>
      <c r="F12" s="200"/>
      <c r="G12" s="200"/>
      <c r="H12" s="200"/>
      <c r="I12" s="200"/>
      <c r="J12" s="200"/>
      <c r="K12" s="202"/>
      <c r="L12" s="199"/>
    </row>
    <row r="13" spans="1:14" ht="57.6" x14ac:dyDescent="0.3">
      <c r="A13" s="203" t="s">
        <v>757</v>
      </c>
      <c r="B13" s="204" t="s">
        <v>758</v>
      </c>
      <c r="C13" s="204" t="s">
        <v>44</v>
      </c>
      <c r="D13" s="204"/>
      <c r="E13" s="203" t="s">
        <v>45</v>
      </c>
      <c r="F13" s="204" t="s">
        <v>77</v>
      </c>
      <c r="G13" s="205"/>
      <c r="H13" s="206"/>
      <c r="I13" s="205"/>
      <c r="J13" s="205"/>
      <c r="K13" s="207">
        <f>ROUND(AVERAGE(K14,K17,K24,K26),0)</f>
        <v>0</v>
      </c>
      <c r="L13" s="204"/>
    </row>
    <row r="14" spans="1:14" ht="43.2" x14ac:dyDescent="0.3">
      <c r="A14" s="72" t="s">
        <v>759</v>
      </c>
      <c r="B14" s="208" t="s">
        <v>74</v>
      </c>
      <c r="C14" s="209" t="s">
        <v>760</v>
      </c>
      <c r="D14" s="210" t="s">
        <v>761</v>
      </c>
      <c r="E14" s="211" t="s">
        <v>454</v>
      </c>
      <c r="F14" s="212" t="s">
        <v>762</v>
      </c>
      <c r="G14" s="213"/>
      <c r="H14" s="214"/>
      <c r="I14" s="215"/>
      <c r="J14" s="216"/>
      <c r="K14" s="217">
        <f>ROUND(AVERAGE(K15:K16),0)</f>
        <v>0</v>
      </c>
      <c r="L14" s="209"/>
    </row>
    <row r="15" spans="1:14" ht="288" x14ac:dyDescent="0.3">
      <c r="A15" s="76" t="s">
        <v>763</v>
      </c>
      <c r="B15" s="208" t="s">
        <v>74</v>
      </c>
      <c r="C15" s="208" t="s">
        <v>457</v>
      </c>
      <c r="D15" s="208" t="s">
        <v>764</v>
      </c>
      <c r="E15" s="102" t="s">
        <v>456</v>
      </c>
      <c r="F15" s="212"/>
      <c r="G15" s="218" t="s">
        <v>151</v>
      </c>
      <c r="H15" s="219" t="s">
        <v>765</v>
      </c>
      <c r="I15" s="220"/>
      <c r="J15" s="208"/>
      <c r="K15" s="39">
        <v>0</v>
      </c>
      <c r="L15" s="208"/>
    </row>
    <row r="16" spans="1:14" ht="172.8" x14ac:dyDescent="0.3">
      <c r="A16" s="76" t="s">
        <v>766</v>
      </c>
      <c r="B16" s="208" t="s">
        <v>130</v>
      </c>
      <c r="C16" s="208" t="s">
        <v>767</v>
      </c>
      <c r="D16" s="208" t="s">
        <v>768</v>
      </c>
      <c r="E16" s="102" t="s">
        <v>459</v>
      </c>
      <c r="F16" s="212"/>
      <c r="G16" s="208" t="s">
        <v>769</v>
      </c>
      <c r="H16" s="219" t="s">
        <v>770</v>
      </c>
      <c r="I16" s="221"/>
      <c r="J16" s="208"/>
      <c r="K16" s="39">
        <v>0</v>
      </c>
      <c r="L16" s="208"/>
    </row>
    <row r="17" spans="1:12" ht="57.6" x14ac:dyDescent="0.3">
      <c r="A17" s="72" t="s">
        <v>771</v>
      </c>
      <c r="B17" s="208" t="s">
        <v>74</v>
      </c>
      <c r="C17" s="51" t="s">
        <v>772</v>
      </c>
      <c r="D17" s="51" t="s">
        <v>773</v>
      </c>
      <c r="E17" s="46" t="s">
        <v>774</v>
      </c>
      <c r="F17" s="212" t="s">
        <v>775</v>
      </c>
      <c r="G17" s="222"/>
      <c r="H17" s="219"/>
      <c r="I17" s="221"/>
      <c r="J17" s="208"/>
      <c r="K17" s="223">
        <f>ROUND(AVERAGE(K18:K23),0)</f>
        <v>0</v>
      </c>
      <c r="L17" s="51"/>
    </row>
    <row r="18" spans="1:12" ht="187.2" x14ac:dyDescent="0.3">
      <c r="A18" s="76" t="s">
        <v>776</v>
      </c>
      <c r="B18" s="208" t="s">
        <v>74</v>
      </c>
      <c r="C18" s="208" t="s">
        <v>777</v>
      </c>
      <c r="D18" s="208" t="s">
        <v>778</v>
      </c>
      <c r="E18" s="39" t="s">
        <v>779</v>
      </c>
      <c r="F18" s="212"/>
      <c r="G18" s="218" t="s">
        <v>780</v>
      </c>
      <c r="H18" s="219" t="s">
        <v>781</v>
      </c>
      <c r="I18" s="221"/>
      <c r="J18" s="208"/>
      <c r="K18" s="39">
        <v>0</v>
      </c>
      <c r="L18" s="208"/>
    </row>
    <row r="19" spans="1:12" ht="244.8" x14ac:dyDescent="0.3">
      <c r="A19" s="76" t="s">
        <v>782</v>
      </c>
      <c r="B19" s="208" t="s">
        <v>74</v>
      </c>
      <c r="C19" s="208" t="s">
        <v>783</v>
      </c>
      <c r="D19" s="208" t="s">
        <v>784</v>
      </c>
      <c r="E19" s="39" t="s">
        <v>467</v>
      </c>
      <c r="F19" s="212"/>
      <c r="G19" s="218" t="s">
        <v>780</v>
      </c>
      <c r="H19" s="219" t="s">
        <v>785</v>
      </c>
      <c r="I19" s="221"/>
      <c r="J19" s="208"/>
      <c r="K19" s="39">
        <v>0</v>
      </c>
      <c r="L19" s="208"/>
    </row>
    <row r="20" spans="1:12" ht="409.6" x14ac:dyDescent="0.3">
      <c r="A20" s="76" t="s">
        <v>786</v>
      </c>
      <c r="B20" s="208" t="s">
        <v>74</v>
      </c>
      <c r="C20" s="208" t="s">
        <v>471</v>
      </c>
      <c r="D20" s="208" t="s">
        <v>787</v>
      </c>
      <c r="E20" s="39" t="s">
        <v>470</v>
      </c>
      <c r="F20" s="212"/>
      <c r="G20" s="208" t="s">
        <v>788</v>
      </c>
      <c r="H20" s="219" t="s">
        <v>789</v>
      </c>
      <c r="I20" s="221"/>
      <c r="J20" s="208"/>
      <c r="K20" s="39">
        <v>0</v>
      </c>
      <c r="L20" s="208"/>
    </row>
    <row r="21" spans="1:12" ht="331.2" x14ac:dyDescent="0.3">
      <c r="A21" s="76" t="s">
        <v>790</v>
      </c>
      <c r="B21" s="208" t="s">
        <v>74</v>
      </c>
      <c r="C21" s="208" t="s">
        <v>791</v>
      </c>
      <c r="D21" s="208" t="s">
        <v>792</v>
      </c>
      <c r="E21" s="39" t="s">
        <v>473</v>
      </c>
      <c r="F21" s="212"/>
      <c r="G21" s="218" t="s">
        <v>780</v>
      </c>
      <c r="H21" s="219" t="s">
        <v>793</v>
      </c>
      <c r="I21" s="221"/>
      <c r="J21" s="208"/>
      <c r="K21" s="39">
        <v>0</v>
      </c>
      <c r="L21" s="208"/>
    </row>
    <row r="22" spans="1:12" ht="172.8" x14ac:dyDescent="0.3">
      <c r="A22" s="76" t="s">
        <v>794</v>
      </c>
      <c r="B22" s="208" t="s">
        <v>74</v>
      </c>
      <c r="C22" s="208" t="s">
        <v>477</v>
      </c>
      <c r="D22" s="208" t="s">
        <v>795</v>
      </c>
      <c r="E22" s="39" t="s">
        <v>476</v>
      </c>
      <c r="F22" s="212"/>
      <c r="G22" s="218"/>
      <c r="H22" s="219" t="s">
        <v>796</v>
      </c>
      <c r="I22" s="221"/>
      <c r="J22" s="208"/>
      <c r="K22" s="39">
        <v>0</v>
      </c>
      <c r="L22" s="208"/>
    </row>
    <row r="23" spans="1:12" ht="129.6" x14ac:dyDescent="0.3">
      <c r="A23" s="76" t="s">
        <v>797</v>
      </c>
      <c r="B23" s="208" t="s">
        <v>74</v>
      </c>
      <c r="C23" s="208" t="s">
        <v>480</v>
      </c>
      <c r="D23" s="208" t="s">
        <v>798</v>
      </c>
      <c r="E23" s="39" t="s">
        <v>479</v>
      </c>
      <c r="F23" s="212"/>
      <c r="G23" s="218"/>
      <c r="H23" s="219" t="s">
        <v>799</v>
      </c>
      <c r="I23" s="221"/>
      <c r="J23" s="208"/>
      <c r="K23" s="39">
        <v>0</v>
      </c>
      <c r="L23" s="208"/>
    </row>
    <row r="24" spans="1:12" ht="43.2" x14ac:dyDescent="0.3">
      <c r="A24" s="72" t="s">
        <v>800</v>
      </c>
      <c r="B24" s="51" t="s">
        <v>74</v>
      </c>
      <c r="C24" s="51" t="s">
        <v>801</v>
      </c>
      <c r="D24" s="51" t="s">
        <v>802</v>
      </c>
      <c r="E24" s="46" t="s">
        <v>803</v>
      </c>
      <c r="F24" s="212" t="s">
        <v>762</v>
      </c>
      <c r="G24" s="222"/>
      <c r="H24" s="224"/>
      <c r="I24" s="221"/>
      <c r="J24" s="208"/>
      <c r="K24" s="223">
        <f>K25</f>
        <v>0</v>
      </c>
      <c r="L24" s="51"/>
    </row>
    <row r="25" spans="1:12" ht="409.6" x14ac:dyDescent="0.3">
      <c r="A25" s="76" t="s">
        <v>804</v>
      </c>
      <c r="B25" s="208" t="s">
        <v>74</v>
      </c>
      <c r="C25" s="208" t="s">
        <v>805</v>
      </c>
      <c r="D25" s="208" t="s">
        <v>806</v>
      </c>
      <c r="E25" s="39" t="s">
        <v>807</v>
      </c>
      <c r="F25" s="212"/>
      <c r="G25" s="218" t="s">
        <v>780</v>
      </c>
      <c r="H25" s="219" t="s">
        <v>808</v>
      </c>
      <c r="I25" s="221"/>
      <c r="J25" s="208"/>
      <c r="K25" s="39">
        <v>0</v>
      </c>
      <c r="L25" s="208"/>
    </row>
    <row r="26" spans="1:12" ht="43.2" x14ac:dyDescent="0.3">
      <c r="A26" s="72" t="s">
        <v>809</v>
      </c>
      <c r="B26" s="208" t="s">
        <v>74</v>
      </c>
      <c r="C26" s="51" t="s">
        <v>810</v>
      </c>
      <c r="D26" s="51" t="s">
        <v>811</v>
      </c>
      <c r="E26" s="46" t="s">
        <v>812</v>
      </c>
      <c r="F26" s="212" t="s">
        <v>775</v>
      </c>
      <c r="G26" s="222"/>
      <c r="H26" s="219"/>
      <c r="I26" s="221"/>
      <c r="J26" s="208"/>
      <c r="K26" s="223">
        <f>ROUND(AVERAGE(K27:K31),0)</f>
        <v>0</v>
      </c>
      <c r="L26" s="51"/>
    </row>
    <row r="27" spans="1:12" ht="172.8" x14ac:dyDescent="0.3">
      <c r="A27" s="76" t="s">
        <v>813</v>
      </c>
      <c r="B27" s="208" t="s">
        <v>74</v>
      </c>
      <c r="C27" s="208" t="s">
        <v>490</v>
      </c>
      <c r="D27" s="208" t="s">
        <v>814</v>
      </c>
      <c r="E27" s="39" t="s">
        <v>815</v>
      </c>
      <c r="F27" s="212"/>
      <c r="G27" s="208" t="s">
        <v>788</v>
      </c>
      <c r="H27" s="219" t="s">
        <v>816</v>
      </c>
      <c r="I27" s="221"/>
      <c r="J27" s="208"/>
      <c r="K27" s="39">
        <v>0</v>
      </c>
      <c r="L27" s="208"/>
    </row>
    <row r="28" spans="1:12" ht="388.8" x14ac:dyDescent="0.3">
      <c r="A28" s="76" t="s">
        <v>817</v>
      </c>
      <c r="B28" s="208" t="s">
        <v>74</v>
      </c>
      <c r="C28" s="208" t="s">
        <v>493</v>
      </c>
      <c r="D28" s="208" t="s">
        <v>818</v>
      </c>
      <c r="E28" s="39" t="s">
        <v>492</v>
      </c>
      <c r="F28" s="212"/>
      <c r="G28" s="218" t="s">
        <v>780</v>
      </c>
      <c r="H28" s="219" t="s">
        <v>819</v>
      </c>
      <c r="I28" s="220"/>
      <c r="J28" s="208"/>
      <c r="K28" s="39">
        <v>0</v>
      </c>
      <c r="L28" s="208"/>
    </row>
    <row r="29" spans="1:12" ht="244.8" x14ac:dyDescent="0.3">
      <c r="A29" s="76" t="s">
        <v>820</v>
      </c>
      <c r="B29" s="208" t="s">
        <v>130</v>
      </c>
      <c r="C29" s="208" t="s">
        <v>496</v>
      </c>
      <c r="D29" s="208" t="s">
        <v>821</v>
      </c>
      <c r="E29" s="39" t="s">
        <v>495</v>
      </c>
      <c r="F29" s="212"/>
      <c r="G29" s="218" t="s">
        <v>780</v>
      </c>
      <c r="H29" s="219" t="s">
        <v>822</v>
      </c>
      <c r="I29" s="221"/>
      <c r="J29" s="208"/>
      <c r="K29" s="39">
        <v>0</v>
      </c>
      <c r="L29" s="208"/>
    </row>
    <row r="30" spans="1:12" ht="244.8" x14ac:dyDescent="0.3">
      <c r="A30" s="76" t="s">
        <v>823</v>
      </c>
      <c r="B30" s="208" t="s">
        <v>130</v>
      </c>
      <c r="C30" s="208" t="s">
        <v>499</v>
      </c>
      <c r="D30" s="208" t="s">
        <v>824</v>
      </c>
      <c r="E30" s="39" t="s">
        <v>498</v>
      </c>
      <c r="F30" s="212"/>
      <c r="G30" s="208" t="s">
        <v>788</v>
      </c>
      <c r="H30" s="219" t="s">
        <v>825</v>
      </c>
      <c r="I30" s="221"/>
      <c r="J30" s="208"/>
      <c r="K30" s="39">
        <v>0</v>
      </c>
      <c r="L30" s="208"/>
    </row>
    <row r="31" spans="1:12" ht="273.60000000000002" x14ac:dyDescent="0.3">
      <c r="A31" s="76" t="s">
        <v>826</v>
      </c>
      <c r="B31" s="208" t="s">
        <v>130</v>
      </c>
      <c r="C31" s="208" t="s">
        <v>502</v>
      </c>
      <c r="D31" s="208" t="s">
        <v>827</v>
      </c>
      <c r="E31" s="39" t="s">
        <v>828</v>
      </c>
      <c r="F31" s="212"/>
      <c r="G31" s="218" t="s">
        <v>151</v>
      </c>
      <c r="H31" s="219" t="s">
        <v>829</v>
      </c>
      <c r="I31" s="221"/>
      <c r="J31" s="208"/>
      <c r="K31" s="39">
        <v>0</v>
      </c>
      <c r="L31" s="208"/>
    </row>
    <row r="32" spans="1:12" x14ac:dyDescent="0.3">
      <c r="A32" s="198" t="s">
        <v>42</v>
      </c>
      <c r="B32" s="225"/>
      <c r="C32" s="225"/>
      <c r="D32" s="225"/>
      <c r="E32" s="201"/>
      <c r="F32" s="225"/>
      <c r="G32" s="225"/>
      <c r="H32" s="226"/>
      <c r="I32" s="227"/>
      <c r="J32" s="227"/>
      <c r="K32" s="201"/>
      <c r="L32" s="225"/>
    </row>
    <row r="33" spans="1:12" ht="115.2" x14ac:dyDescent="0.3">
      <c r="A33" s="203" t="s">
        <v>830</v>
      </c>
      <c r="B33" s="204" t="s">
        <v>74</v>
      </c>
      <c r="C33" s="204" t="s">
        <v>42</v>
      </c>
      <c r="D33" s="204" t="s">
        <v>91</v>
      </c>
      <c r="E33" s="203" t="s">
        <v>43</v>
      </c>
      <c r="F33" s="205"/>
      <c r="G33" s="205"/>
      <c r="H33" s="228"/>
      <c r="I33" s="229"/>
      <c r="J33" s="229"/>
      <c r="K33" s="207">
        <f>K34</f>
        <v>0</v>
      </c>
      <c r="L33" s="204"/>
    </row>
    <row r="34" spans="1:12" ht="57.6" x14ac:dyDescent="0.3">
      <c r="A34" s="72" t="s">
        <v>831</v>
      </c>
      <c r="B34" s="51" t="s">
        <v>74</v>
      </c>
      <c r="C34" s="51" t="s">
        <v>832</v>
      </c>
      <c r="D34" s="51" t="s">
        <v>833</v>
      </c>
      <c r="E34" s="46" t="s">
        <v>834</v>
      </c>
      <c r="F34" s="212" t="s">
        <v>775</v>
      </c>
      <c r="G34" s="222"/>
      <c r="H34" s="224"/>
      <c r="I34" s="221"/>
      <c r="J34" s="208"/>
      <c r="K34" s="217">
        <f>ROUND(AVERAGE(K35:K36),0)</f>
        <v>0</v>
      </c>
      <c r="L34" s="208"/>
    </row>
    <row r="35" spans="1:12" ht="302.39999999999998" x14ac:dyDescent="0.3">
      <c r="A35" s="76" t="s">
        <v>835</v>
      </c>
      <c r="B35" s="208" t="s">
        <v>74</v>
      </c>
      <c r="C35" s="208" t="s">
        <v>836</v>
      </c>
      <c r="D35" s="208" t="s">
        <v>837</v>
      </c>
      <c r="E35" s="39" t="s">
        <v>838</v>
      </c>
      <c r="F35" s="212"/>
      <c r="G35" s="218"/>
      <c r="H35" s="219" t="s">
        <v>839</v>
      </c>
      <c r="I35" s="221"/>
      <c r="J35" s="208"/>
      <c r="K35" s="39">
        <v>0</v>
      </c>
      <c r="L35" s="208"/>
    </row>
    <row r="36" spans="1:12" ht="273.60000000000002" x14ac:dyDescent="0.3">
      <c r="A36" s="76" t="s">
        <v>840</v>
      </c>
      <c r="B36" s="208" t="s">
        <v>74</v>
      </c>
      <c r="C36" s="208" t="s">
        <v>510</v>
      </c>
      <c r="D36" s="208" t="s">
        <v>841</v>
      </c>
      <c r="E36" s="39" t="s">
        <v>509</v>
      </c>
      <c r="F36" s="212"/>
      <c r="G36" s="218"/>
      <c r="H36" s="219" t="s">
        <v>842</v>
      </c>
      <c r="I36" s="221"/>
      <c r="J36" s="208"/>
      <c r="K36" s="39">
        <v>0</v>
      </c>
      <c r="L36" s="208"/>
    </row>
    <row r="37" spans="1:12" x14ac:dyDescent="0.3">
      <c r="A37" s="198" t="s">
        <v>40</v>
      </c>
      <c r="B37" s="225"/>
      <c r="C37" s="225"/>
      <c r="D37" s="225"/>
      <c r="E37" s="201"/>
      <c r="F37" s="225"/>
      <c r="G37" s="225"/>
      <c r="H37" s="226"/>
      <c r="I37" s="230"/>
      <c r="J37" s="227"/>
      <c r="K37" s="201"/>
      <c r="L37" s="225"/>
    </row>
    <row r="38" spans="1:12" ht="72" x14ac:dyDescent="0.3">
      <c r="A38" s="203" t="s">
        <v>843</v>
      </c>
      <c r="B38" s="204" t="s">
        <v>844</v>
      </c>
      <c r="C38" s="204" t="s">
        <v>40</v>
      </c>
      <c r="D38" s="204"/>
      <c r="E38" s="203" t="s">
        <v>41</v>
      </c>
      <c r="F38" s="205"/>
      <c r="G38" s="231"/>
      <c r="H38" s="232"/>
      <c r="I38" s="233"/>
      <c r="J38" s="229"/>
      <c r="K38" s="234">
        <f>ROUND(AVERAGE(K39,K46),0)</f>
        <v>0</v>
      </c>
      <c r="L38" s="229"/>
    </row>
    <row r="39" spans="1:12" ht="72" x14ac:dyDescent="0.3">
      <c r="A39" s="72" t="s">
        <v>845</v>
      </c>
      <c r="B39" s="235" t="s">
        <v>846</v>
      </c>
      <c r="C39" s="51" t="s">
        <v>847</v>
      </c>
      <c r="D39" s="51" t="s">
        <v>848</v>
      </c>
      <c r="E39" s="46" t="s">
        <v>849</v>
      </c>
      <c r="F39" s="212" t="s">
        <v>762</v>
      </c>
      <c r="G39" s="222"/>
      <c r="H39" s="224"/>
      <c r="I39" s="221"/>
      <c r="J39" s="208"/>
      <c r="K39" s="223">
        <f>ROUND(AVERAGE(K40:K45),0)</f>
        <v>0</v>
      </c>
      <c r="L39" s="51"/>
    </row>
    <row r="40" spans="1:12" ht="409.6" x14ac:dyDescent="0.3">
      <c r="A40" s="76" t="s">
        <v>850</v>
      </c>
      <c r="B40" s="236" t="s">
        <v>846</v>
      </c>
      <c r="C40" s="208" t="s">
        <v>516</v>
      </c>
      <c r="D40" s="208" t="s">
        <v>851</v>
      </c>
      <c r="E40" s="39" t="s">
        <v>852</v>
      </c>
      <c r="F40" s="212"/>
      <c r="G40" s="218" t="s">
        <v>853</v>
      </c>
      <c r="H40" s="219" t="s">
        <v>854</v>
      </c>
      <c r="I40" s="221"/>
      <c r="J40" s="208"/>
      <c r="K40" s="39">
        <v>0</v>
      </c>
      <c r="L40" s="208"/>
    </row>
    <row r="41" spans="1:12" ht="374.4" x14ac:dyDescent="0.3">
      <c r="A41" s="76" t="s">
        <v>855</v>
      </c>
      <c r="B41" s="236" t="s">
        <v>856</v>
      </c>
      <c r="C41" s="208" t="s">
        <v>857</v>
      </c>
      <c r="D41" s="208" t="s">
        <v>858</v>
      </c>
      <c r="E41" s="39" t="s">
        <v>859</v>
      </c>
      <c r="F41" s="212"/>
      <c r="G41" s="208" t="s">
        <v>860</v>
      </c>
      <c r="H41" s="219" t="s">
        <v>861</v>
      </c>
      <c r="I41" s="221"/>
      <c r="J41" s="208"/>
      <c r="K41" s="39">
        <v>0</v>
      </c>
      <c r="L41" s="208"/>
    </row>
    <row r="42" spans="1:12" ht="216" x14ac:dyDescent="0.3">
      <c r="A42" s="76" t="s">
        <v>862</v>
      </c>
      <c r="B42" s="236" t="s">
        <v>863</v>
      </c>
      <c r="C42" s="208" t="s">
        <v>864</v>
      </c>
      <c r="D42" s="208" t="s">
        <v>865</v>
      </c>
      <c r="E42" s="39" t="s">
        <v>521</v>
      </c>
      <c r="F42" s="212"/>
      <c r="G42" s="218"/>
      <c r="H42" s="219" t="s">
        <v>866</v>
      </c>
      <c r="I42" s="221"/>
      <c r="J42" s="208"/>
      <c r="K42" s="39">
        <v>0</v>
      </c>
      <c r="L42" s="208"/>
    </row>
    <row r="43" spans="1:12" ht="43.2" x14ac:dyDescent="0.3">
      <c r="A43" s="76" t="s">
        <v>867</v>
      </c>
      <c r="B43" s="236" t="s">
        <v>856</v>
      </c>
      <c r="C43" s="208" t="s">
        <v>525</v>
      </c>
      <c r="D43" s="208" t="s">
        <v>868</v>
      </c>
      <c r="E43" s="39" t="s">
        <v>524</v>
      </c>
      <c r="F43" s="212"/>
      <c r="G43" s="208" t="s">
        <v>869</v>
      </c>
      <c r="H43" s="219" t="s">
        <v>870</v>
      </c>
      <c r="I43" s="221"/>
      <c r="J43" s="208"/>
      <c r="K43" s="39">
        <v>0</v>
      </c>
      <c r="L43" s="208"/>
    </row>
    <row r="44" spans="1:12" ht="172.8" x14ac:dyDescent="0.3">
      <c r="A44" s="76" t="s">
        <v>871</v>
      </c>
      <c r="B44" s="236" t="s">
        <v>856</v>
      </c>
      <c r="C44" s="208" t="s">
        <v>528</v>
      </c>
      <c r="D44" s="208" t="s">
        <v>872</v>
      </c>
      <c r="E44" s="39" t="s">
        <v>873</v>
      </c>
      <c r="F44" s="218" t="s">
        <v>874</v>
      </c>
      <c r="G44" s="218"/>
      <c r="H44" s="219" t="s">
        <v>875</v>
      </c>
      <c r="I44" s="221"/>
      <c r="J44" s="208"/>
      <c r="K44" s="39">
        <v>0</v>
      </c>
      <c r="L44" s="208"/>
    </row>
    <row r="45" spans="1:12" ht="273.60000000000002" x14ac:dyDescent="0.3">
      <c r="A45" s="76" t="s">
        <v>876</v>
      </c>
      <c r="B45" s="236" t="s">
        <v>846</v>
      </c>
      <c r="C45" s="208" t="s">
        <v>877</v>
      </c>
      <c r="D45" s="208" t="s">
        <v>878</v>
      </c>
      <c r="E45" s="39" t="s">
        <v>530</v>
      </c>
      <c r="F45" s="212"/>
      <c r="G45" s="218" t="s">
        <v>853</v>
      </c>
      <c r="H45" s="219" t="s">
        <v>879</v>
      </c>
      <c r="I45" s="91"/>
      <c r="J45" s="27"/>
      <c r="K45" s="39">
        <v>0</v>
      </c>
      <c r="L45" s="208"/>
    </row>
    <row r="46" spans="1:12" ht="57.6" x14ac:dyDescent="0.3">
      <c r="A46" s="72" t="s">
        <v>880</v>
      </c>
      <c r="B46" s="51" t="s">
        <v>856</v>
      </c>
      <c r="C46" s="51" t="s">
        <v>881</v>
      </c>
      <c r="D46" s="51" t="s">
        <v>882</v>
      </c>
      <c r="E46" s="46" t="s">
        <v>883</v>
      </c>
      <c r="F46" s="212" t="s">
        <v>762</v>
      </c>
      <c r="G46" s="222"/>
      <c r="H46" s="224"/>
      <c r="I46" s="221"/>
      <c r="J46" s="208"/>
      <c r="K46" s="223">
        <f>ROUND(AVERAGE(K47:K55),0)</f>
        <v>0</v>
      </c>
      <c r="L46" s="51"/>
    </row>
    <row r="47" spans="1:12" ht="409.6" x14ac:dyDescent="0.3">
      <c r="A47" s="76" t="s">
        <v>884</v>
      </c>
      <c r="B47" s="208" t="s">
        <v>856</v>
      </c>
      <c r="C47" s="208" t="s">
        <v>536</v>
      </c>
      <c r="D47" s="208" t="s">
        <v>885</v>
      </c>
      <c r="E47" s="39" t="s">
        <v>886</v>
      </c>
      <c r="F47" s="212"/>
      <c r="G47" s="218" t="s">
        <v>887</v>
      </c>
      <c r="H47" s="219" t="s">
        <v>888</v>
      </c>
      <c r="I47" s="221"/>
      <c r="J47" s="208"/>
      <c r="K47" s="39">
        <v>0</v>
      </c>
      <c r="L47" s="208"/>
    </row>
    <row r="48" spans="1:12" ht="172.8" x14ac:dyDescent="0.3">
      <c r="A48" s="76" t="s">
        <v>889</v>
      </c>
      <c r="B48" s="208" t="s">
        <v>130</v>
      </c>
      <c r="C48" s="208" t="s">
        <v>539</v>
      </c>
      <c r="D48" s="208" t="s">
        <v>890</v>
      </c>
      <c r="E48" s="39" t="s">
        <v>538</v>
      </c>
      <c r="F48" s="212"/>
      <c r="G48" s="208" t="s">
        <v>891</v>
      </c>
      <c r="H48" s="219" t="s">
        <v>892</v>
      </c>
      <c r="I48" s="221"/>
      <c r="J48" s="208"/>
      <c r="K48" s="39">
        <v>0</v>
      </c>
      <c r="L48" s="208"/>
    </row>
    <row r="49" spans="1:12" ht="201.6" x14ac:dyDescent="0.3">
      <c r="A49" s="76" t="s">
        <v>893</v>
      </c>
      <c r="B49" s="208" t="s">
        <v>130</v>
      </c>
      <c r="C49" s="208" t="s">
        <v>542</v>
      </c>
      <c r="D49" s="208" t="s">
        <v>894</v>
      </c>
      <c r="E49" s="39" t="s">
        <v>895</v>
      </c>
      <c r="F49" s="212"/>
      <c r="G49" s="208" t="s">
        <v>896</v>
      </c>
      <c r="H49" s="219" t="s">
        <v>897</v>
      </c>
      <c r="I49" s="221"/>
      <c r="J49" s="208"/>
      <c r="K49" s="39">
        <v>0</v>
      </c>
      <c r="L49" s="208"/>
    </row>
    <row r="50" spans="1:12" ht="259.2" x14ac:dyDescent="0.3">
      <c r="A50" s="76" t="s">
        <v>898</v>
      </c>
      <c r="B50" s="208" t="s">
        <v>130</v>
      </c>
      <c r="C50" s="208" t="s">
        <v>899</v>
      </c>
      <c r="D50" s="208" t="s">
        <v>900</v>
      </c>
      <c r="E50" s="39" t="s">
        <v>901</v>
      </c>
      <c r="F50" s="212"/>
      <c r="G50" s="208" t="s">
        <v>902</v>
      </c>
      <c r="H50" s="219" t="s">
        <v>903</v>
      </c>
      <c r="I50" s="221"/>
      <c r="J50" s="208"/>
      <c r="K50" s="39">
        <v>0</v>
      </c>
      <c r="L50" s="208"/>
    </row>
    <row r="51" spans="1:12" ht="158.4" x14ac:dyDescent="0.3">
      <c r="A51" s="76" t="s">
        <v>904</v>
      </c>
      <c r="B51" s="208" t="s">
        <v>130</v>
      </c>
      <c r="C51" s="208" t="s">
        <v>905</v>
      </c>
      <c r="D51" s="208" t="s">
        <v>906</v>
      </c>
      <c r="E51" s="39" t="s">
        <v>547</v>
      </c>
      <c r="F51" s="212"/>
      <c r="G51" s="208" t="s">
        <v>907</v>
      </c>
      <c r="H51" s="219" t="s">
        <v>908</v>
      </c>
      <c r="I51" s="221"/>
      <c r="J51" s="208"/>
      <c r="K51" s="39">
        <v>0</v>
      </c>
      <c r="L51" s="208"/>
    </row>
    <row r="52" spans="1:12" ht="273.60000000000002" x14ac:dyDescent="0.3">
      <c r="A52" s="76" t="s">
        <v>909</v>
      </c>
      <c r="B52" s="208" t="s">
        <v>856</v>
      </c>
      <c r="C52" s="208" t="s">
        <v>910</v>
      </c>
      <c r="D52" s="208" t="s">
        <v>911</v>
      </c>
      <c r="E52" s="39" t="s">
        <v>912</v>
      </c>
      <c r="F52" s="212"/>
      <c r="G52" s="218" t="s">
        <v>913</v>
      </c>
      <c r="H52" s="219" t="s">
        <v>914</v>
      </c>
      <c r="I52" s="221"/>
      <c r="J52" s="208"/>
      <c r="K52" s="39">
        <v>0</v>
      </c>
      <c r="L52" s="208"/>
    </row>
    <row r="53" spans="1:12" ht="144" x14ac:dyDescent="0.3">
      <c r="A53" s="76" t="s">
        <v>915</v>
      </c>
      <c r="B53" s="208" t="s">
        <v>130</v>
      </c>
      <c r="C53" s="208" t="s">
        <v>916</v>
      </c>
      <c r="D53" s="208" t="s">
        <v>917</v>
      </c>
      <c r="E53" s="39" t="s">
        <v>553</v>
      </c>
      <c r="F53" s="212"/>
      <c r="G53" s="208" t="s">
        <v>228</v>
      </c>
      <c r="H53" s="219" t="s">
        <v>918</v>
      </c>
      <c r="I53" s="221"/>
      <c r="J53" s="208"/>
      <c r="K53" s="39">
        <v>0</v>
      </c>
      <c r="L53" s="208"/>
    </row>
    <row r="54" spans="1:12" ht="129.6" x14ac:dyDescent="0.3">
      <c r="A54" s="76" t="s">
        <v>919</v>
      </c>
      <c r="B54" s="208" t="s">
        <v>856</v>
      </c>
      <c r="C54" s="208" t="s">
        <v>920</v>
      </c>
      <c r="D54" s="208" t="s">
        <v>921</v>
      </c>
      <c r="E54" s="39" t="s">
        <v>922</v>
      </c>
      <c r="F54" s="212"/>
      <c r="G54" s="218"/>
      <c r="H54" s="219" t="s">
        <v>923</v>
      </c>
      <c r="I54" s="237"/>
      <c r="J54" s="221"/>
      <c r="K54" s="39">
        <v>0</v>
      </c>
      <c r="L54" s="208"/>
    </row>
    <row r="55" spans="1:12" ht="230.4" x14ac:dyDescent="0.3">
      <c r="A55" s="76" t="s">
        <v>924</v>
      </c>
      <c r="B55" s="208" t="s">
        <v>856</v>
      </c>
      <c r="C55" s="208" t="s">
        <v>925</v>
      </c>
      <c r="D55" s="208" t="s">
        <v>926</v>
      </c>
      <c r="E55" s="39" t="s">
        <v>559</v>
      </c>
      <c r="F55" s="212"/>
      <c r="G55" s="218" t="s">
        <v>927</v>
      </c>
      <c r="H55" s="219" t="s">
        <v>928</v>
      </c>
      <c r="I55" s="221"/>
      <c r="J55" s="208"/>
      <c r="K55" s="39">
        <v>0</v>
      </c>
      <c r="L55" s="208"/>
    </row>
    <row r="56" spans="1:12" x14ac:dyDescent="0.3">
      <c r="A56" s="198" t="s">
        <v>38</v>
      </c>
      <c r="B56" s="225"/>
      <c r="C56" s="225"/>
      <c r="D56" s="225"/>
      <c r="E56" s="201"/>
      <c r="F56" s="225"/>
      <c r="G56" s="225"/>
      <c r="H56" s="226"/>
      <c r="I56" s="227"/>
      <c r="J56" s="227"/>
      <c r="K56" s="201"/>
      <c r="L56" s="225"/>
    </row>
    <row r="57" spans="1:12" ht="28.8" x14ac:dyDescent="0.3">
      <c r="A57" s="203" t="s">
        <v>929</v>
      </c>
      <c r="B57" s="204" t="s">
        <v>930</v>
      </c>
      <c r="C57" s="204" t="s">
        <v>38</v>
      </c>
      <c r="D57" s="204"/>
      <c r="E57" s="203" t="s">
        <v>39</v>
      </c>
      <c r="F57" s="205"/>
      <c r="G57" s="231"/>
      <c r="H57" s="232"/>
      <c r="I57" s="229"/>
      <c r="J57" s="229"/>
      <c r="K57" s="234">
        <f>ROUND(AVERAGE(K58,K63,K65,K67,K72,K74,K77),0)</f>
        <v>49</v>
      </c>
      <c r="L57" s="229"/>
    </row>
    <row r="58" spans="1:12" ht="43.2" x14ac:dyDescent="0.3">
      <c r="A58" s="72" t="s">
        <v>931</v>
      </c>
      <c r="B58" s="51" t="s">
        <v>130</v>
      </c>
      <c r="C58" s="51" t="s">
        <v>932</v>
      </c>
      <c r="D58" s="51" t="s">
        <v>933</v>
      </c>
      <c r="E58" s="46" t="s">
        <v>934</v>
      </c>
      <c r="F58" s="212" t="s">
        <v>762</v>
      </c>
      <c r="G58" s="238"/>
      <c r="H58" s="224" t="s">
        <v>182</v>
      </c>
      <c r="I58" s="221"/>
      <c r="J58" s="208"/>
      <c r="K58" s="223">
        <f>ROUND(AVERAGE(K59:K62),0)</f>
        <v>30</v>
      </c>
      <c r="L58" s="51"/>
    </row>
    <row r="59" spans="1:12" ht="345.6" x14ac:dyDescent="0.3">
      <c r="A59" s="76" t="s">
        <v>935</v>
      </c>
      <c r="B59" s="51" t="s">
        <v>130</v>
      </c>
      <c r="C59" s="208" t="s">
        <v>936</v>
      </c>
      <c r="D59" s="208" t="s">
        <v>937</v>
      </c>
      <c r="E59" s="39" t="s">
        <v>938</v>
      </c>
      <c r="F59" s="212"/>
      <c r="G59" s="218"/>
      <c r="H59" s="219" t="s">
        <v>939</v>
      </c>
      <c r="I59" s="221"/>
      <c r="J59" s="208"/>
      <c r="K59" s="39">
        <v>0</v>
      </c>
      <c r="L59" s="208"/>
    </row>
    <row r="60" spans="1:12" ht="244.8" x14ac:dyDescent="0.3">
      <c r="A60" s="76" t="s">
        <v>940</v>
      </c>
      <c r="B60" s="208" t="s">
        <v>130</v>
      </c>
      <c r="C60" s="208" t="s">
        <v>941</v>
      </c>
      <c r="D60" s="208" t="s">
        <v>942</v>
      </c>
      <c r="E60" s="39" t="s">
        <v>568</v>
      </c>
      <c r="F60" s="212"/>
      <c r="G60" s="208" t="s">
        <v>943</v>
      </c>
      <c r="H60" s="219" t="s">
        <v>944</v>
      </c>
      <c r="I60" s="221"/>
      <c r="J60" s="208"/>
      <c r="K60" s="39">
        <v>20</v>
      </c>
      <c r="L60" s="208"/>
    </row>
    <row r="61" spans="1:12" ht="158.4" x14ac:dyDescent="0.3">
      <c r="A61" s="76" t="s">
        <v>945</v>
      </c>
      <c r="B61" s="208" t="s">
        <v>130</v>
      </c>
      <c r="C61" s="208" t="s">
        <v>946</v>
      </c>
      <c r="D61" s="208" t="s">
        <v>947</v>
      </c>
      <c r="E61" s="39" t="s">
        <v>948</v>
      </c>
      <c r="F61" s="212"/>
      <c r="G61" s="218" t="s">
        <v>949</v>
      </c>
      <c r="H61" s="219" t="s">
        <v>950</v>
      </c>
      <c r="I61" s="221"/>
      <c r="J61" s="208"/>
      <c r="K61" s="39">
        <v>20</v>
      </c>
      <c r="L61" s="208"/>
    </row>
    <row r="62" spans="1:12" ht="288" x14ac:dyDescent="0.3">
      <c r="A62" s="76" t="s">
        <v>951</v>
      </c>
      <c r="B62" s="208" t="s">
        <v>130</v>
      </c>
      <c r="C62" s="208" t="s">
        <v>952</v>
      </c>
      <c r="D62" s="208" t="s">
        <v>953</v>
      </c>
      <c r="E62" s="39" t="s">
        <v>954</v>
      </c>
      <c r="F62" s="212"/>
      <c r="G62" s="218" t="s">
        <v>955</v>
      </c>
      <c r="H62" s="219" t="s">
        <v>956</v>
      </c>
      <c r="I62" s="221"/>
      <c r="J62" s="208"/>
      <c r="K62" s="39">
        <v>80</v>
      </c>
      <c r="L62" s="208"/>
    </row>
    <row r="63" spans="1:12" ht="57.6" x14ac:dyDescent="0.3">
      <c r="A63" s="72" t="s">
        <v>957</v>
      </c>
      <c r="B63" s="51" t="s">
        <v>74</v>
      </c>
      <c r="C63" s="51" t="s">
        <v>958</v>
      </c>
      <c r="D63" s="51" t="s">
        <v>959</v>
      </c>
      <c r="E63" s="46" t="s">
        <v>960</v>
      </c>
      <c r="F63" s="212"/>
      <c r="G63" s="222"/>
      <c r="H63" s="219"/>
      <c r="I63" s="221"/>
      <c r="J63" s="208"/>
      <c r="K63" s="223">
        <f>K64</f>
        <v>80</v>
      </c>
      <c r="L63" s="51"/>
    </row>
    <row r="64" spans="1:12" ht="409.6" x14ac:dyDescent="0.3">
      <c r="A64" s="76" t="s">
        <v>961</v>
      </c>
      <c r="B64" s="51" t="s">
        <v>74</v>
      </c>
      <c r="C64" s="208" t="s">
        <v>580</v>
      </c>
      <c r="D64" s="208" t="s">
        <v>962</v>
      </c>
      <c r="E64" s="39" t="s">
        <v>963</v>
      </c>
      <c r="F64" s="212" t="s">
        <v>964</v>
      </c>
      <c r="G64" s="208" t="s">
        <v>965</v>
      </c>
      <c r="H64" s="219" t="s">
        <v>966</v>
      </c>
      <c r="I64" s="221"/>
      <c r="J64" s="208"/>
      <c r="K64" s="39">
        <v>80</v>
      </c>
      <c r="L64" s="208"/>
    </row>
    <row r="65" spans="1:12" ht="28.8" x14ac:dyDescent="0.3">
      <c r="A65" s="72" t="s">
        <v>967</v>
      </c>
      <c r="B65" s="51" t="s">
        <v>130</v>
      </c>
      <c r="C65" s="51" t="s">
        <v>968</v>
      </c>
      <c r="D65" s="51" t="s">
        <v>969</v>
      </c>
      <c r="E65" s="46" t="s">
        <v>970</v>
      </c>
      <c r="F65" s="212" t="s">
        <v>964</v>
      </c>
      <c r="G65" s="222"/>
      <c r="H65" s="219"/>
      <c r="I65" s="221"/>
      <c r="J65" s="208"/>
      <c r="K65" s="223">
        <f>K66</f>
        <v>80</v>
      </c>
      <c r="L65" s="51"/>
    </row>
    <row r="66" spans="1:12" ht="302.39999999999998" x14ac:dyDescent="0.3">
      <c r="A66" s="76" t="s">
        <v>971</v>
      </c>
      <c r="B66" s="208" t="s">
        <v>130</v>
      </c>
      <c r="C66" s="208" t="s">
        <v>585</v>
      </c>
      <c r="D66" s="208" t="s">
        <v>972</v>
      </c>
      <c r="E66" s="39" t="s">
        <v>973</v>
      </c>
      <c r="F66" s="212"/>
      <c r="G66" s="208" t="s">
        <v>974</v>
      </c>
      <c r="H66" s="219" t="s">
        <v>975</v>
      </c>
      <c r="I66" s="221"/>
      <c r="J66" s="208"/>
      <c r="K66" s="39">
        <v>80</v>
      </c>
      <c r="L66" s="208"/>
    </row>
    <row r="67" spans="1:12" ht="43.2" x14ac:dyDescent="0.3">
      <c r="A67" s="72" t="s">
        <v>976</v>
      </c>
      <c r="B67" s="208" t="s">
        <v>74</v>
      </c>
      <c r="C67" s="51" t="s">
        <v>977</v>
      </c>
      <c r="D67" s="51" t="s">
        <v>978</v>
      </c>
      <c r="E67" s="46" t="s">
        <v>979</v>
      </c>
      <c r="F67" s="212" t="s">
        <v>775</v>
      </c>
      <c r="G67" s="222"/>
      <c r="H67" s="219"/>
      <c r="I67" s="221"/>
      <c r="J67" s="208"/>
      <c r="K67" s="223">
        <f>ROUND(AVERAGE(K68:K71),0)</f>
        <v>50</v>
      </c>
      <c r="L67" s="51"/>
    </row>
    <row r="68" spans="1:12" ht="288" x14ac:dyDescent="0.3">
      <c r="A68" s="76" t="s">
        <v>980</v>
      </c>
      <c r="B68" s="208" t="s">
        <v>74</v>
      </c>
      <c r="C68" s="208" t="s">
        <v>981</v>
      </c>
      <c r="D68" s="208" t="s">
        <v>982</v>
      </c>
      <c r="E68" s="39" t="s">
        <v>983</v>
      </c>
      <c r="F68" s="212" t="s">
        <v>775</v>
      </c>
      <c r="G68" s="208" t="s">
        <v>984</v>
      </c>
      <c r="H68" s="219" t="s">
        <v>985</v>
      </c>
      <c r="I68" s="221"/>
      <c r="J68" s="208"/>
      <c r="K68" s="39">
        <v>20</v>
      </c>
      <c r="L68" s="208"/>
    </row>
    <row r="69" spans="1:12" ht="115.2" x14ac:dyDescent="0.3">
      <c r="A69" s="76" t="s">
        <v>986</v>
      </c>
      <c r="B69" s="208" t="s">
        <v>74</v>
      </c>
      <c r="C69" s="208" t="s">
        <v>593</v>
      </c>
      <c r="D69" s="208" t="s">
        <v>987</v>
      </c>
      <c r="E69" s="39" t="s">
        <v>988</v>
      </c>
      <c r="F69" s="212"/>
      <c r="G69" s="218" t="s">
        <v>989</v>
      </c>
      <c r="H69" s="219" t="s">
        <v>990</v>
      </c>
      <c r="I69" s="221"/>
      <c r="J69" s="208"/>
      <c r="K69" s="39">
        <v>60</v>
      </c>
      <c r="L69" s="208"/>
    </row>
    <row r="70" spans="1:12" ht="57.6" x14ac:dyDescent="0.3">
      <c r="A70" s="76" t="s">
        <v>991</v>
      </c>
      <c r="B70" s="208" t="s">
        <v>74</v>
      </c>
      <c r="C70" s="208" t="s">
        <v>596</v>
      </c>
      <c r="D70" s="208" t="s">
        <v>992</v>
      </c>
      <c r="E70" s="39" t="s">
        <v>993</v>
      </c>
      <c r="F70" s="212"/>
      <c r="G70" s="208" t="s">
        <v>994</v>
      </c>
      <c r="H70" s="219" t="s">
        <v>995</v>
      </c>
      <c r="I70" s="221"/>
      <c r="J70" s="208"/>
      <c r="K70" s="39">
        <v>40</v>
      </c>
      <c r="L70" s="208"/>
    </row>
    <row r="71" spans="1:12" ht="86.4" x14ac:dyDescent="0.3">
      <c r="A71" s="76" t="s">
        <v>996</v>
      </c>
      <c r="B71" s="208" t="s">
        <v>74</v>
      </c>
      <c r="C71" s="208" t="s">
        <v>599</v>
      </c>
      <c r="D71" s="208" t="s">
        <v>997</v>
      </c>
      <c r="E71" s="39" t="s">
        <v>998</v>
      </c>
      <c r="F71" s="212"/>
      <c r="G71" s="218" t="s">
        <v>989</v>
      </c>
      <c r="H71" s="219" t="s">
        <v>999</v>
      </c>
      <c r="I71" s="221"/>
      <c r="J71" s="208"/>
      <c r="K71" s="39">
        <v>80</v>
      </c>
      <c r="L71" s="208"/>
    </row>
    <row r="72" spans="1:12" ht="28.8" x14ac:dyDescent="0.3">
      <c r="A72" s="72" t="s">
        <v>1000</v>
      </c>
      <c r="B72" s="51" t="s">
        <v>130</v>
      </c>
      <c r="C72" s="51" t="s">
        <v>1001</v>
      </c>
      <c r="D72" s="51" t="s">
        <v>1002</v>
      </c>
      <c r="E72" s="46" t="s">
        <v>601</v>
      </c>
      <c r="F72" s="212" t="s">
        <v>762</v>
      </c>
      <c r="G72" s="222"/>
      <c r="H72" s="224"/>
      <c r="I72" s="221"/>
      <c r="J72" s="208"/>
      <c r="K72" s="223">
        <f>K73</f>
        <v>40</v>
      </c>
      <c r="L72" s="51"/>
    </row>
    <row r="73" spans="1:12" ht="360" x14ac:dyDescent="0.3">
      <c r="A73" s="76" t="s">
        <v>1003</v>
      </c>
      <c r="B73" s="208" t="s">
        <v>130</v>
      </c>
      <c r="C73" s="208" t="s">
        <v>1004</v>
      </c>
      <c r="D73" s="208" t="s">
        <v>1005</v>
      </c>
      <c r="E73" s="39" t="s">
        <v>1006</v>
      </c>
      <c r="F73" s="212"/>
      <c r="G73" s="208" t="s">
        <v>1007</v>
      </c>
      <c r="H73" s="219" t="s">
        <v>1008</v>
      </c>
      <c r="I73" s="221"/>
      <c r="J73" s="208"/>
      <c r="K73" s="39">
        <v>40</v>
      </c>
      <c r="L73" s="208"/>
    </row>
    <row r="74" spans="1:12" ht="28.8" x14ac:dyDescent="0.3">
      <c r="A74" s="72" t="s">
        <v>1009</v>
      </c>
      <c r="B74" s="51" t="s">
        <v>74</v>
      </c>
      <c r="C74" s="51" t="s">
        <v>1010</v>
      </c>
      <c r="D74" s="51" t="s">
        <v>1011</v>
      </c>
      <c r="E74" s="46" t="s">
        <v>1012</v>
      </c>
      <c r="F74" s="212" t="s">
        <v>964</v>
      </c>
      <c r="G74" s="222"/>
      <c r="H74" s="219"/>
      <c r="I74" s="221"/>
      <c r="J74" s="208"/>
      <c r="K74" s="223">
        <f>ROUND(AVERAGE(K75:K76),0)</f>
        <v>20</v>
      </c>
      <c r="L74" s="51"/>
    </row>
    <row r="75" spans="1:12" ht="409.6" x14ac:dyDescent="0.3">
      <c r="A75" s="76" t="s">
        <v>1013</v>
      </c>
      <c r="B75" s="208" t="s">
        <v>74</v>
      </c>
      <c r="C75" s="208" t="s">
        <v>609</v>
      </c>
      <c r="D75" s="208" t="s">
        <v>1014</v>
      </c>
      <c r="E75" s="39" t="s">
        <v>1015</v>
      </c>
      <c r="F75" s="212"/>
      <c r="G75" s="208" t="s">
        <v>1016</v>
      </c>
      <c r="H75" s="219" t="s">
        <v>1017</v>
      </c>
      <c r="I75" s="221"/>
      <c r="J75" s="208"/>
      <c r="K75" s="39">
        <v>20</v>
      </c>
      <c r="L75" s="208"/>
    </row>
    <row r="76" spans="1:12" ht="43.2" x14ac:dyDescent="0.3">
      <c r="A76" s="76" t="s">
        <v>1018</v>
      </c>
      <c r="B76" s="208" t="s">
        <v>130</v>
      </c>
      <c r="C76" s="208" t="s">
        <v>1019</v>
      </c>
      <c r="D76" s="208" t="s">
        <v>1020</v>
      </c>
      <c r="E76" s="39" t="s">
        <v>1021</v>
      </c>
      <c r="F76" s="212"/>
      <c r="G76" s="208" t="s">
        <v>943</v>
      </c>
      <c r="H76" s="219" t="s">
        <v>1022</v>
      </c>
      <c r="I76" s="221"/>
      <c r="J76" s="208"/>
      <c r="K76" s="39">
        <v>20</v>
      </c>
      <c r="L76" s="208"/>
    </row>
    <row r="77" spans="1:12" ht="43.2" x14ac:dyDescent="0.3">
      <c r="A77" s="72" t="s">
        <v>1023</v>
      </c>
      <c r="B77" s="51" t="s">
        <v>130</v>
      </c>
      <c r="C77" s="51" t="s">
        <v>1024</v>
      </c>
      <c r="D77" s="51" t="s">
        <v>1025</v>
      </c>
      <c r="E77" s="46" t="s">
        <v>614</v>
      </c>
      <c r="F77" s="212" t="s">
        <v>775</v>
      </c>
      <c r="G77" s="222"/>
      <c r="H77" s="219"/>
      <c r="I77" s="221"/>
      <c r="J77" s="208"/>
      <c r="K77" s="223">
        <f>K78</f>
        <v>40</v>
      </c>
      <c r="L77" s="51"/>
    </row>
    <row r="78" spans="1:12" ht="288" x14ac:dyDescent="0.3">
      <c r="A78" s="76" t="s">
        <v>1026</v>
      </c>
      <c r="B78" s="208" t="s">
        <v>130</v>
      </c>
      <c r="C78" s="208" t="s">
        <v>1027</v>
      </c>
      <c r="D78" s="208" t="s">
        <v>1028</v>
      </c>
      <c r="E78" s="39" t="s">
        <v>1029</v>
      </c>
      <c r="F78" s="212"/>
      <c r="G78" s="218"/>
      <c r="H78" s="219" t="s">
        <v>1030</v>
      </c>
      <c r="I78" s="221"/>
      <c r="J78" s="208"/>
      <c r="K78" s="39">
        <v>40</v>
      </c>
      <c r="L78" s="208"/>
    </row>
    <row r="79" spans="1:12" x14ac:dyDescent="0.3">
      <c r="A79" s="198" t="s">
        <v>36</v>
      </c>
      <c r="B79" s="248" t="s">
        <v>36</v>
      </c>
      <c r="C79" s="248"/>
      <c r="D79" s="248"/>
      <c r="E79" s="249"/>
      <c r="F79" s="248"/>
      <c r="G79" s="248"/>
      <c r="H79" s="250"/>
      <c r="I79" s="251"/>
      <c r="J79" s="251"/>
      <c r="K79" s="249"/>
      <c r="L79" s="252"/>
    </row>
    <row r="80" spans="1:12" ht="28.8" x14ac:dyDescent="0.3">
      <c r="A80" s="239" t="s">
        <v>1031</v>
      </c>
      <c r="B80" s="204" t="s">
        <v>930</v>
      </c>
      <c r="C80" s="204" t="s">
        <v>36</v>
      </c>
      <c r="D80" s="204"/>
      <c r="E80" s="203" t="s">
        <v>37</v>
      </c>
      <c r="F80" s="205"/>
      <c r="G80" s="231"/>
      <c r="H80" s="232"/>
      <c r="I80" s="229"/>
      <c r="J80" s="229"/>
      <c r="K80" s="234">
        <f>ROUND(AVERAGE(K81,K85),0)</f>
        <v>36</v>
      </c>
      <c r="L80" s="229"/>
    </row>
    <row r="81" spans="1:12" ht="57.6" x14ac:dyDescent="0.3">
      <c r="A81" s="72" t="s">
        <v>1032</v>
      </c>
      <c r="B81" s="51" t="s">
        <v>130</v>
      </c>
      <c r="C81" s="51" t="s">
        <v>1033</v>
      </c>
      <c r="D81" s="51" t="s">
        <v>1034</v>
      </c>
      <c r="E81" s="46" t="s">
        <v>1035</v>
      </c>
      <c r="F81" s="212" t="s">
        <v>762</v>
      </c>
      <c r="G81" s="222"/>
      <c r="H81" s="240"/>
      <c r="I81" s="221"/>
      <c r="J81" s="208"/>
      <c r="K81" s="223">
        <f>ROUND(AVERAGE(K82:K84),0)</f>
        <v>47</v>
      </c>
      <c r="L81" s="51"/>
    </row>
    <row r="82" spans="1:12" ht="259.2" x14ac:dyDescent="0.3">
      <c r="A82" s="76" t="s">
        <v>1036</v>
      </c>
      <c r="B82" s="208" t="s">
        <v>130</v>
      </c>
      <c r="C82" s="208" t="s">
        <v>1037</v>
      </c>
      <c r="D82" s="208" t="s">
        <v>1038</v>
      </c>
      <c r="E82" s="39" t="s">
        <v>1039</v>
      </c>
      <c r="F82" s="212"/>
      <c r="G82" s="208" t="s">
        <v>1040</v>
      </c>
      <c r="H82" s="219" t="s">
        <v>1041</v>
      </c>
      <c r="I82" s="221"/>
      <c r="J82" s="208"/>
      <c r="K82" s="39">
        <v>20</v>
      </c>
      <c r="L82" s="208"/>
    </row>
    <row r="83" spans="1:12" ht="129.6" x14ac:dyDescent="0.3">
      <c r="A83" s="76" t="s">
        <v>1042</v>
      </c>
      <c r="B83" s="215" t="s">
        <v>74</v>
      </c>
      <c r="C83" s="208" t="s">
        <v>625</v>
      </c>
      <c r="D83" s="208" t="s">
        <v>1043</v>
      </c>
      <c r="E83" s="39" t="s">
        <v>1044</v>
      </c>
      <c r="F83" s="212"/>
      <c r="G83" s="218"/>
      <c r="H83" s="219" t="s">
        <v>1045</v>
      </c>
      <c r="I83" s="221"/>
      <c r="J83" s="208"/>
      <c r="K83" s="39">
        <v>60</v>
      </c>
      <c r="L83" s="208"/>
    </row>
    <row r="84" spans="1:12" ht="57.6" x14ac:dyDescent="0.3">
      <c r="A84" s="76" t="s">
        <v>1046</v>
      </c>
      <c r="B84" s="208" t="s">
        <v>130</v>
      </c>
      <c r="C84" s="208" t="s">
        <v>628</v>
      </c>
      <c r="D84" s="208" t="s">
        <v>1047</v>
      </c>
      <c r="E84" s="39" t="s">
        <v>1048</v>
      </c>
      <c r="F84" s="212"/>
      <c r="G84" s="208" t="s">
        <v>1049</v>
      </c>
      <c r="H84" s="219" t="s">
        <v>1050</v>
      </c>
      <c r="I84" s="221"/>
      <c r="J84" s="208"/>
      <c r="K84" s="39">
        <v>60</v>
      </c>
      <c r="L84" s="208"/>
    </row>
    <row r="85" spans="1:12" ht="57.6" x14ac:dyDescent="0.3">
      <c r="A85" s="72" t="s">
        <v>1051</v>
      </c>
      <c r="B85" s="209" t="s">
        <v>130</v>
      </c>
      <c r="C85" s="51" t="s">
        <v>1052</v>
      </c>
      <c r="D85" s="51" t="s">
        <v>1053</v>
      </c>
      <c r="E85" s="46" t="s">
        <v>630</v>
      </c>
      <c r="F85" s="212" t="s">
        <v>762</v>
      </c>
      <c r="G85" s="222"/>
      <c r="H85" s="219"/>
      <c r="I85" s="221"/>
      <c r="J85" s="208"/>
      <c r="K85" s="223">
        <f>ROUND(AVERAGE(K86:K89),0)</f>
        <v>25</v>
      </c>
      <c r="L85" s="51"/>
    </row>
    <row r="86" spans="1:12" ht="409.6" x14ac:dyDescent="0.3">
      <c r="A86" s="76" t="s">
        <v>1054</v>
      </c>
      <c r="B86" s="208" t="s">
        <v>130</v>
      </c>
      <c r="C86" s="208" t="s">
        <v>1055</v>
      </c>
      <c r="D86" s="208" t="s">
        <v>1056</v>
      </c>
      <c r="E86" s="39" t="s">
        <v>1057</v>
      </c>
      <c r="F86" s="212"/>
      <c r="G86" s="208" t="s">
        <v>1058</v>
      </c>
      <c r="H86" s="219" t="s">
        <v>1059</v>
      </c>
      <c r="I86" s="221"/>
      <c r="J86" s="208"/>
      <c r="K86" s="39">
        <v>20</v>
      </c>
      <c r="L86" s="208"/>
    </row>
    <row r="87" spans="1:12" ht="316.8" x14ac:dyDescent="0.3">
      <c r="A87" s="76" t="s">
        <v>1060</v>
      </c>
      <c r="B87" s="208" t="s">
        <v>130</v>
      </c>
      <c r="C87" s="208" t="s">
        <v>1061</v>
      </c>
      <c r="D87" s="208" t="s">
        <v>1062</v>
      </c>
      <c r="E87" s="39" t="s">
        <v>1063</v>
      </c>
      <c r="F87" s="212"/>
      <c r="G87" s="218"/>
      <c r="H87" s="219" t="s">
        <v>1064</v>
      </c>
      <c r="I87" s="221"/>
      <c r="J87" s="208"/>
      <c r="K87" s="39">
        <v>0</v>
      </c>
      <c r="L87" s="208"/>
    </row>
    <row r="88" spans="1:12" ht="187.2" x14ac:dyDescent="0.3">
      <c r="A88" s="76" t="s">
        <v>1065</v>
      </c>
      <c r="B88" s="208" t="s">
        <v>130</v>
      </c>
      <c r="C88" s="208" t="s">
        <v>1066</v>
      </c>
      <c r="D88" s="208" t="s">
        <v>1067</v>
      </c>
      <c r="E88" s="39" t="s">
        <v>1068</v>
      </c>
      <c r="F88" s="212"/>
      <c r="G88" s="208" t="s">
        <v>1069</v>
      </c>
      <c r="H88" s="219" t="s">
        <v>1070</v>
      </c>
      <c r="I88" s="221"/>
      <c r="J88" s="208"/>
      <c r="K88" s="39">
        <v>20</v>
      </c>
      <c r="L88" s="208"/>
    </row>
    <row r="89" spans="1:12" ht="302.39999999999998" x14ac:dyDescent="0.3">
      <c r="A89" s="76" t="s">
        <v>1071</v>
      </c>
      <c r="B89" s="208" t="s">
        <v>74</v>
      </c>
      <c r="C89" s="208" t="s">
        <v>1072</v>
      </c>
      <c r="D89" s="208" t="s">
        <v>1073</v>
      </c>
      <c r="E89" s="39" t="s">
        <v>1074</v>
      </c>
      <c r="F89" s="212"/>
      <c r="G89" s="218" t="s">
        <v>151</v>
      </c>
      <c r="H89" s="219" t="s">
        <v>1075</v>
      </c>
      <c r="I89" s="221"/>
      <c r="J89" s="208"/>
      <c r="K89" s="39">
        <v>60</v>
      </c>
      <c r="L89" s="208"/>
    </row>
    <row r="90" spans="1:12" x14ac:dyDescent="0.3">
      <c r="A90" s="198" t="s">
        <v>34</v>
      </c>
      <c r="B90" s="248" t="s">
        <v>34</v>
      </c>
      <c r="C90" s="252"/>
      <c r="D90" s="252"/>
      <c r="E90" s="253"/>
      <c r="F90" s="252"/>
      <c r="G90" s="252"/>
      <c r="H90" s="254"/>
      <c r="I90" s="251"/>
      <c r="J90" s="251"/>
      <c r="K90" s="253"/>
      <c r="L90" s="252"/>
    </row>
    <row r="91" spans="1:12" ht="43.2" x14ac:dyDescent="0.3">
      <c r="A91" s="239" t="s">
        <v>1076</v>
      </c>
      <c r="B91" s="204" t="s">
        <v>758</v>
      </c>
      <c r="C91" s="204" t="s">
        <v>34</v>
      </c>
      <c r="D91" s="204"/>
      <c r="E91" s="203" t="s">
        <v>35</v>
      </c>
      <c r="F91" s="205"/>
      <c r="G91" s="231"/>
      <c r="H91" s="232"/>
      <c r="I91" s="229"/>
      <c r="J91" s="229"/>
      <c r="K91" s="234">
        <f>ROUND(AVERAGE(K92,K96,K106),0)</f>
        <v>13</v>
      </c>
      <c r="L91" s="229"/>
    </row>
    <row r="92" spans="1:12" ht="100.8" x14ac:dyDescent="0.3">
      <c r="A92" s="72" t="s">
        <v>1077</v>
      </c>
      <c r="B92" s="209" t="s">
        <v>74</v>
      </c>
      <c r="C92" s="51" t="s">
        <v>1078</v>
      </c>
      <c r="D92" s="51" t="s">
        <v>1079</v>
      </c>
      <c r="E92" s="46" t="s">
        <v>1080</v>
      </c>
      <c r="F92" s="212" t="s">
        <v>762</v>
      </c>
      <c r="G92" s="213"/>
      <c r="H92" s="241"/>
      <c r="I92" s="221"/>
      <c r="J92" s="215"/>
      <c r="K92" s="217">
        <f>ROUND(AVERAGE(K93:K94),0)</f>
        <v>10</v>
      </c>
      <c r="L92" s="209"/>
    </row>
    <row r="93" spans="1:12" ht="230.4" x14ac:dyDescent="0.3">
      <c r="A93" s="76" t="s">
        <v>1081</v>
      </c>
      <c r="B93" s="215" t="s">
        <v>74</v>
      </c>
      <c r="C93" s="208" t="s">
        <v>647</v>
      </c>
      <c r="D93" s="208" t="s">
        <v>1082</v>
      </c>
      <c r="E93" s="39" t="s">
        <v>1083</v>
      </c>
      <c r="F93" s="212"/>
      <c r="G93" s="216" t="s">
        <v>1084</v>
      </c>
      <c r="H93" s="219" t="s">
        <v>1085</v>
      </c>
      <c r="I93" s="221"/>
      <c r="J93" s="215"/>
      <c r="K93" s="39">
        <v>20</v>
      </c>
      <c r="L93" s="215"/>
    </row>
    <row r="94" spans="1:12" ht="409.6" x14ac:dyDescent="0.3">
      <c r="A94" s="76" t="s">
        <v>1086</v>
      </c>
      <c r="B94" s="215" t="s">
        <v>74</v>
      </c>
      <c r="C94" s="208" t="s">
        <v>650</v>
      </c>
      <c r="D94" s="208" t="s">
        <v>1087</v>
      </c>
      <c r="E94" s="39" t="s">
        <v>1088</v>
      </c>
      <c r="F94" s="212"/>
      <c r="G94" s="215" t="s">
        <v>1089</v>
      </c>
      <c r="H94" s="219" t="s">
        <v>1090</v>
      </c>
      <c r="I94" s="221"/>
      <c r="J94" s="215"/>
      <c r="K94" s="39">
        <v>0</v>
      </c>
      <c r="L94" s="215"/>
    </row>
    <row r="95" spans="1:12" ht="316.8" x14ac:dyDescent="0.3">
      <c r="A95" s="76" t="s">
        <v>1091</v>
      </c>
      <c r="B95" s="215" t="s">
        <v>74</v>
      </c>
      <c r="C95" s="208" t="s">
        <v>653</v>
      </c>
      <c r="D95" s="208" t="s">
        <v>1092</v>
      </c>
      <c r="E95" s="39" t="s">
        <v>1093</v>
      </c>
      <c r="F95" s="212"/>
      <c r="G95" s="215" t="s">
        <v>1094</v>
      </c>
      <c r="H95" s="219" t="s">
        <v>1095</v>
      </c>
      <c r="I95" s="221"/>
      <c r="J95" s="215"/>
      <c r="K95" s="39">
        <v>0</v>
      </c>
      <c r="L95" s="215"/>
    </row>
    <row r="96" spans="1:12" ht="72" x14ac:dyDescent="0.3">
      <c r="A96" s="72" t="s">
        <v>1096</v>
      </c>
      <c r="B96" s="209" t="s">
        <v>74</v>
      </c>
      <c r="C96" s="51" t="s">
        <v>1097</v>
      </c>
      <c r="D96" s="51" t="s">
        <v>1098</v>
      </c>
      <c r="E96" s="46" t="s">
        <v>1099</v>
      </c>
      <c r="F96" s="212" t="s">
        <v>762</v>
      </c>
      <c r="G96" s="213"/>
      <c r="H96" s="219"/>
      <c r="I96" s="221"/>
      <c r="J96" s="215"/>
      <c r="K96" s="217">
        <f>ROUND(AVERAGE(K97:K105),0)</f>
        <v>9</v>
      </c>
      <c r="L96" s="209"/>
    </row>
    <row r="97" spans="1:12" ht="201.6" x14ac:dyDescent="0.3">
      <c r="A97" s="76" t="s">
        <v>1100</v>
      </c>
      <c r="B97" s="215" t="s">
        <v>74</v>
      </c>
      <c r="C97" s="208" t="s">
        <v>1101</v>
      </c>
      <c r="D97" s="208" t="s">
        <v>1102</v>
      </c>
      <c r="E97" s="39" t="s">
        <v>657</v>
      </c>
      <c r="F97" s="212"/>
      <c r="G97" s="216" t="s">
        <v>1084</v>
      </c>
      <c r="H97" s="219" t="s">
        <v>1103</v>
      </c>
      <c r="I97" s="221"/>
      <c r="J97" s="215"/>
      <c r="K97" s="39">
        <v>20</v>
      </c>
      <c r="L97" s="215"/>
    </row>
    <row r="98" spans="1:12" ht="360" x14ac:dyDescent="0.3">
      <c r="A98" s="76" t="s">
        <v>1104</v>
      </c>
      <c r="B98" s="215" t="s">
        <v>130</v>
      </c>
      <c r="C98" s="208" t="s">
        <v>1105</v>
      </c>
      <c r="D98" s="208" t="s">
        <v>1106</v>
      </c>
      <c r="E98" s="39" t="s">
        <v>1107</v>
      </c>
      <c r="F98" s="212"/>
      <c r="G98" s="215" t="s">
        <v>943</v>
      </c>
      <c r="H98" s="219" t="s">
        <v>1108</v>
      </c>
      <c r="I98" s="221"/>
      <c r="J98" s="215"/>
      <c r="K98" s="39">
        <v>20</v>
      </c>
      <c r="L98" s="215"/>
    </row>
    <row r="99" spans="1:12" ht="144" x14ac:dyDescent="0.3">
      <c r="A99" s="76" t="s">
        <v>1109</v>
      </c>
      <c r="B99" s="215" t="s">
        <v>130</v>
      </c>
      <c r="C99" s="208" t="s">
        <v>664</v>
      </c>
      <c r="D99" s="208" t="s">
        <v>1110</v>
      </c>
      <c r="E99" s="39" t="s">
        <v>1111</v>
      </c>
      <c r="F99" s="212"/>
      <c r="G99" s="216" t="s">
        <v>1112</v>
      </c>
      <c r="H99" s="219" t="s">
        <v>1113</v>
      </c>
      <c r="I99" s="215"/>
      <c r="J99" s="215"/>
      <c r="K99" s="39">
        <v>0</v>
      </c>
      <c r="L99" s="215"/>
    </row>
    <row r="100" spans="1:12" ht="144" x14ac:dyDescent="0.3">
      <c r="A100" s="76" t="s">
        <v>1114</v>
      </c>
      <c r="B100" s="215" t="s">
        <v>130</v>
      </c>
      <c r="C100" s="208" t="s">
        <v>667</v>
      </c>
      <c r="D100" s="208" t="s">
        <v>1115</v>
      </c>
      <c r="E100" s="39" t="s">
        <v>1116</v>
      </c>
      <c r="F100" s="212"/>
      <c r="G100" s="216" t="s">
        <v>1112</v>
      </c>
      <c r="H100" s="219" t="s">
        <v>1117</v>
      </c>
      <c r="I100" s="221"/>
      <c r="J100" s="215"/>
      <c r="K100" s="101">
        <v>0</v>
      </c>
      <c r="L100" s="215"/>
    </row>
    <row r="101" spans="1:12" ht="86.4" x14ac:dyDescent="0.3">
      <c r="A101" s="76" t="s">
        <v>1118</v>
      </c>
      <c r="B101" s="215" t="s">
        <v>130</v>
      </c>
      <c r="C101" s="208" t="s">
        <v>670</v>
      </c>
      <c r="D101" s="208" t="s">
        <v>1119</v>
      </c>
      <c r="E101" s="39" t="s">
        <v>1120</v>
      </c>
      <c r="F101" s="212"/>
      <c r="G101" s="216" t="s">
        <v>1084</v>
      </c>
      <c r="H101" s="219" t="s">
        <v>1121</v>
      </c>
      <c r="I101" s="221"/>
      <c r="J101" s="215"/>
      <c r="K101" s="101">
        <v>0</v>
      </c>
      <c r="L101" s="215"/>
    </row>
    <row r="102" spans="1:12" ht="273.60000000000002" x14ac:dyDescent="0.3">
      <c r="A102" s="76" t="s">
        <v>1122</v>
      </c>
      <c r="B102" s="215" t="s">
        <v>130</v>
      </c>
      <c r="C102" s="208" t="s">
        <v>1123</v>
      </c>
      <c r="D102" s="208" t="s">
        <v>1124</v>
      </c>
      <c r="E102" s="39" t="s">
        <v>672</v>
      </c>
      <c r="F102" s="212"/>
      <c r="G102" s="216"/>
      <c r="H102" s="219" t="s">
        <v>1125</v>
      </c>
      <c r="I102" s="221"/>
      <c r="J102" s="215"/>
      <c r="K102" s="39">
        <v>20</v>
      </c>
      <c r="L102" s="215"/>
    </row>
    <row r="103" spans="1:12" ht="374.4" x14ac:dyDescent="0.3">
      <c r="A103" s="76" t="s">
        <v>1126</v>
      </c>
      <c r="B103" s="215" t="s">
        <v>130</v>
      </c>
      <c r="C103" s="208" t="s">
        <v>676</v>
      </c>
      <c r="D103" s="208" t="s">
        <v>1127</v>
      </c>
      <c r="E103" s="39" t="s">
        <v>1128</v>
      </c>
      <c r="F103" s="212"/>
      <c r="G103" s="216" t="s">
        <v>1129</v>
      </c>
      <c r="H103" s="219" t="s">
        <v>1130</v>
      </c>
      <c r="I103" s="221"/>
      <c r="J103" s="215"/>
      <c r="K103" s="101">
        <v>20</v>
      </c>
      <c r="L103" s="215"/>
    </row>
    <row r="104" spans="1:12" ht="43.2" x14ac:dyDescent="0.3">
      <c r="A104" s="76" t="s">
        <v>1131</v>
      </c>
      <c r="B104" s="215" t="s">
        <v>74</v>
      </c>
      <c r="C104" s="208" t="s">
        <v>1132</v>
      </c>
      <c r="D104" s="208" t="s">
        <v>1133</v>
      </c>
      <c r="E104" s="39" t="s">
        <v>678</v>
      </c>
      <c r="F104" s="212" t="s">
        <v>775</v>
      </c>
      <c r="G104" s="216" t="s">
        <v>1134</v>
      </c>
      <c r="H104" s="219" t="s">
        <v>1135</v>
      </c>
      <c r="I104" s="221"/>
      <c r="J104" s="215"/>
      <c r="K104" s="39">
        <v>0</v>
      </c>
      <c r="L104" s="215"/>
    </row>
    <row r="105" spans="1:12" ht="86.4" x14ac:dyDescent="0.3">
      <c r="A105" s="76" t="s">
        <v>1136</v>
      </c>
      <c r="B105" s="215" t="s">
        <v>130</v>
      </c>
      <c r="C105" s="208" t="s">
        <v>1137</v>
      </c>
      <c r="D105" s="208" t="s">
        <v>1138</v>
      </c>
      <c r="E105" s="39" t="s">
        <v>1139</v>
      </c>
      <c r="F105" s="212"/>
      <c r="G105" s="216"/>
      <c r="H105" s="219" t="s">
        <v>1140</v>
      </c>
      <c r="I105" s="221"/>
      <c r="J105" s="215"/>
      <c r="K105" s="39">
        <v>0</v>
      </c>
      <c r="L105" s="215"/>
    </row>
    <row r="106" spans="1:12" ht="28.8" x14ac:dyDescent="0.3">
      <c r="A106" s="72" t="s">
        <v>1141</v>
      </c>
      <c r="B106" s="215" t="s">
        <v>74</v>
      </c>
      <c r="C106" s="51" t="s">
        <v>1142</v>
      </c>
      <c r="D106" s="51" t="s">
        <v>1143</v>
      </c>
      <c r="E106" s="46" t="s">
        <v>1144</v>
      </c>
      <c r="F106" s="212" t="s">
        <v>762</v>
      </c>
      <c r="G106" s="213"/>
      <c r="H106" s="219"/>
      <c r="I106" s="221"/>
      <c r="J106" s="215"/>
      <c r="K106" s="217">
        <f>K107</f>
        <v>20</v>
      </c>
      <c r="L106" s="209"/>
    </row>
    <row r="107" spans="1:12" ht="144" x14ac:dyDescent="0.3">
      <c r="A107" s="76" t="s">
        <v>1145</v>
      </c>
      <c r="B107" s="215" t="s">
        <v>74</v>
      </c>
      <c r="C107" s="208" t="s">
        <v>687</v>
      </c>
      <c r="D107" s="208" t="s">
        <v>1146</v>
      </c>
      <c r="E107" s="39" t="s">
        <v>1147</v>
      </c>
      <c r="F107" s="212"/>
      <c r="G107" s="216"/>
      <c r="H107" s="219" t="s">
        <v>1148</v>
      </c>
      <c r="I107" s="221"/>
      <c r="J107" s="215"/>
      <c r="K107" s="39">
        <v>20</v>
      </c>
      <c r="L107" s="215"/>
    </row>
    <row r="108" spans="1:12" x14ac:dyDescent="0.3">
      <c r="A108" s="198" t="s">
        <v>30</v>
      </c>
      <c r="B108" s="248" t="s">
        <v>30</v>
      </c>
      <c r="C108" s="248"/>
      <c r="D108" s="248"/>
      <c r="E108" s="249"/>
      <c r="F108" s="248"/>
      <c r="G108" s="248"/>
      <c r="H108" s="250"/>
      <c r="I108" s="251"/>
      <c r="J108" s="251"/>
      <c r="K108" s="249"/>
      <c r="L108" s="252"/>
    </row>
    <row r="109" spans="1:12" ht="43.2" x14ac:dyDescent="0.3">
      <c r="A109" s="242" t="s">
        <v>1149</v>
      </c>
      <c r="B109" s="204" t="s">
        <v>758</v>
      </c>
      <c r="C109" s="204" t="s">
        <v>30</v>
      </c>
      <c r="D109" s="204"/>
      <c r="E109" s="203" t="s">
        <v>31</v>
      </c>
      <c r="F109" s="205"/>
      <c r="G109" s="231"/>
      <c r="H109" s="232"/>
      <c r="I109" s="229"/>
      <c r="J109" s="229"/>
      <c r="K109" s="243">
        <f>K110</f>
        <v>9</v>
      </c>
      <c r="L109" s="229"/>
    </row>
    <row r="110" spans="1:12" ht="72" x14ac:dyDescent="0.3">
      <c r="A110" s="72" t="s">
        <v>1150</v>
      </c>
      <c r="B110" s="209" t="s">
        <v>74</v>
      </c>
      <c r="C110" s="51" t="s">
        <v>1151</v>
      </c>
      <c r="D110" s="51" t="s">
        <v>1152</v>
      </c>
      <c r="E110" s="46" t="s">
        <v>1153</v>
      </c>
      <c r="F110" s="212"/>
      <c r="G110" s="213"/>
      <c r="H110" s="219"/>
      <c r="I110" s="221"/>
      <c r="J110" s="215"/>
      <c r="K110" s="217">
        <f>ROUND(AVERAGE(K111:K117),0)</f>
        <v>9</v>
      </c>
      <c r="L110" s="209"/>
    </row>
    <row r="111" spans="1:12" ht="409.6" x14ac:dyDescent="0.3">
      <c r="A111" s="76" t="s">
        <v>1154</v>
      </c>
      <c r="B111" s="215" t="s">
        <v>74</v>
      </c>
      <c r="C111" s="208" t="s">
        <v>709</v>
      </c>
      <c r="D111" s="208" t="s">
        <v>1155</v>
      </c>
      <c r="E111" s="39" t="s">
        <v>1156</v>
      </c>
      <c r="F111" s="212"/>
      <c r="G111" s="215" t="s">
        <v>1157</v>
      </c>
      <c r="H111" s="219" t="s">
        <v>1158</v>
      </c>
      <c r="I111" s="221"/>
      <c r="J111" s="215"/>
      <c r="K111" s="39">
        <v>20</v>
      </c>
      <c r="L111" s="215"/>
    </row>
    <row r="112" spans="1:12" ht="273.60000000000002" x14ac:dyDescent="0.3">
      <c r="A112" s="76" t="s">
        <v>1159</v>
      </c>
      <c r="B112" s="215" t="s">
        <v>74</v>
      </c>
      <c r="C112" s="208" t="s">
        <v>712</v>
      </c>
      <c r="D112" s="208" t="s">
        <v>1160</v>
      </c>
      <c r="E112" s="39" t="s">
        <v>1161</v>
      </c>
      <c r="F112" s="212" t="s">
        <v>762</v>
      </c>
      <c r="G112" s="216" t="s">
        <v>1162</v>
      </c>
      <c r="H112" s="219" t="s">
        <v>1163</v>
      </c>
      <c r="I112" s="221"/>
      <c r="J112" s="215"/>
      <c r="K112" s="39">
        <v>0</v>
      </c>
      <c r="L112" s="215"/>
    </row>
    <row r="113" spans="1:12" ht="115.2" x14ac:dyDescent="0.3">
      <c r="A113" s="76" t="s">
        <v>1164</v>
      </c>
      <c r="B113" s="215" t="s">
        <v>74</v>
      </c>
      <c r="C113" s="208" t="s">
        <v>715</v>
      </c>
      <c r="D113" s="208" t="s">
        <v>1165</v>
      </c>
      <c r="E113" s="39" t="s">
        <v>1166</v>
      </c>
      <c r="F113" s="212" t="s">
        <v>762</v>
      </c>
      <c r="G113" s="216" t="s">
        <v>110</v>
      </c>
      <c r="H113" s="219" t="s">
        <v>1167</v>
      </c>
      <c r="I113" s="221"/>
      <c r="J113" s="215"/>
      <c r="K113" s="39">
        <v>0</v>
      </c>
      <c r="L113" s="215"/>
    </row>
    <row r="114" spans="1:12" ht="72" x14ac:dyDescent="0.3">
      <c r="A114" s="76" t="s">
        <v>1168</v>
      </c>
      <c r="B114" s="215" t="s">
        <v>74</v>
      </c>
      <c r="C114" s="208" t="s">
        <v>718</v>
      </c>
      <c r="D114" s="208" t="s">
        <v>1169</v>
      </c>
      <c r="E114" s="39" t="s">
        <v>1170</v>
      </c>
      <c r="F114" s="212" t="s">
        <v>1171</v>
      </c>
      <c r="G114" s="215" t="s">
        <v>1172</v>
      </c>
      <c r="H114" s="219" t="s">
        <v>1173</v>
      </c>
      <c r="I114" s="221"/>
      <c r="J114" s="215"/>
      <c r="K114" s="39">
        <v>0</v>
      </c>
      <c r="L114" s="215"/>
    </row>
    <row r="115" spans="1:12" ht="409.6" x14ac:dyDescent="0.3">
      <c r="A115" s="76" t="s">
        <v>1174</v>
      </c>
      <c r="B115" s="215" t="s">
        <v>74</v>
      </c>
      <c r="C115" s="208" t="s">
        <v>721</v>
      </c>
      <c r="D115" s="208" t="s">
        <v>1175</v>
      </c>
      <c r="E115" s="39" t="s">
        <v>1176</v>
      </c>
      <c r="F115" s="212" t="s">
        <v>775</v>
      </c>
      <c r="G115" s="215" t="s">
        <v>1177</v>
      </c>
      <c r="H115" s="219" t="s">
        <v>1178</v>
      </c>
      <c r="I115" s="221"/>
      <c r="J115" s="215"/>
      <c r="K115" s="39">
        <v>20</v>
      </c>
      <c r="L115" s="215"/>
    </row>
    <row r="116" spans="1:12" ht="115.2" x14ac:dyDescent="0.3">
      <c r="A116" s="76" t="s">
        <v>1179</v>
      </c>
      <c r="B116" s="215" t="s">
        <v>130</v>
      </c>
      <c r="C116" s="208" t="s">
        <v>724</v>
      </c>
      <c r="D116" s="208" t="s">
        <v>1180</v>
      </c>
      <c r="E116" s="39" t="s">
        <v>1181</v>
      </c>
      <c r="F116" s="212" t="s">
        <v>775</v>
      </c>
      <c r="G116" s="215" t="s">
        <v>1182</v>
      </c>
      <c r="H116" s="219" t="s">
        <v>1183</v>
      </c>
      <c r="I116" s="221"/>
      <c r="J116" s="215"/>
      <c r="K116" s="39">
        <v>0</v>
      </c>
      <c r="L116" s="215"/>
    </row>
    <row r="117" spans="1:12" ht="115.2" x14ac:dyDescent="0.3">
      <c r="A117" s="76" t="s">
        <v>1184</v>
      </c>
      <c r="B117" s="215" t="s">
        <v>130</v>
      </c>
      <c r="C117" s="208" t="s">
        <v>727</v>
      </c>
      <c r="D117" s="208" t="s">
        <v>1185</v>
      </c>
      <c r="E117" s="39" t="s">
        <v>1186</v>
      </c>
      <c r="F117" s="212" t="s">
        <v>1187</v>
      </c>
      <c r="G117" s="216" t="s">
        <v>1188</v>
      </c>
      <c r="H117" s="219" t="s">
        <v>1189</v>
      </c>
      <c r="I117" s="221"/>
      <c r="J117" s="215"/>
      <c r="K117" s="39">
        <v>20</v>
      </c>
      <c r="L117" s="215"/>
    </row>
    <row r="118" spans="1:12" x14ac:dyDescent="0.3">
      <c r="A118" s="29"/>
      <c r="C118" s="27"/>
      <c r="K118" s="193"/>
      <c r="L118" s="83"/>
    </row>
    <row r="119" spans="1:12" x14ac:dyDescent="0.3">
      <c r="A119" s="29"/>
      <c r="C119" s="27"/>
      <c r="K119" s="193"/>
      <c r="L119" s="83"/>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formula1>$N$3:$N$9</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showGridLines="0" topLeftCell="A21" zoomScale="60" zoomScaleNormal="60" workbookViewId="0">
      <selection activeCell="D37" sqref="D37"/>
    </sheetView>
  </sheetViews>
  <sheetFormatPr baseColWidth="10" defaultRowHeight="14.4" x14ac:dyDescent="0.3"/>
  <cols>
    <col min="1" max="1" width="18.88671875" customWidth="1"/>
    <col min="2" max="2" width="15.109375" customWidth="1"/>
    <col min="3" max="3" width="24.5546875" customWidth="1"/>
    <col min="4" max="4" width="40.33203125" customWidth="1"/>
    <col min="5" max="5" width="45.88671875" customWidth="1"/>
    <col min="6" max="6" width="71.6640625" customWidth="1"/>
    <col min="7" max="7" width="26.44140625" customWidth="1"/>
    <col min="8" max="8" width="15.6640625" customWidth="1"/>
    <col min="9" max="9" width="31.33203125" customWidth="1"/>
    <col min="10" max="10" width="29.33203125" customWidth="1"/>
    <col min="11" max="11" width="11.5546875" customWidth="1"/>
  </cols>
  <sheetData>
    <row r="1" spans="1:11" ht="15.75" hidden="1" customHeight="1" thickBot="1" x14ac:dyDescent="0.3">
      <c r="A1" s="389" t="s">
        <v>1192</v>
      </c>
      <c r="B1" s="390"/>
      <c r="C1" s="390"/>
      <c r="D1" s="390"/>
      <c r="E1" s="390"/>
      <c r="F1" s="390"/>
      <c r="G1" s="390"/>
      <c r="H1" s="390"/>
      <c r="I1" s="390"/>
      <c r="J1" s="390"/>
    </row>
    <row r="2" spans="1:11" ht="15.75" hidden="1" customHeight="1" thickBot="1" x14ac:dyDescent="0.3">
      <c r="A2" s="391"/>
      <c r="B2" s="390"/>
      <c r="C2" s="390"/>
      <c r="D2" s="390"/>
      <c r="E2" s="390"/>
      <c r="F2" s="390"/>
      <c r="G2" s="390"/>
      <c r="H2" s="390"/>
      <c r="I2" s="390"/>
      <c r="J2" s="390"/>
    </row>
    <row r="3" spans="1:11" ht="15.75" hidden="1" customHeight="1" thickBot="1" x14ac:dyDescent="0.3">
      <c r="A3" s="391"/>
      <c r="B3" s="390"/>
      <c r="C3" s="390"/>
      <c r="D3" s="390"/>
      <c r="E3" s="390"/>
      <c r="F3" s="390"/>
      <c r="G3" s="390"/>
      <c r="H3" s="390"/>
      <c r="I3" s="390"/>
      <c r="J3" s="390"/>
    </row>
    <row r="4" spans="1:11" ht="15.75" hidden="1" customHeight="1" thickBot="1" x14ac:dyDescent="0.3">
      <c r="A4" s="391"/>
      <c r="B4" s="390"/>
      <c r="C4" s="390"/>
      <c r="D4" s="390"/>
      <c r="E4" s="390"/>
      <c r="F4" s="390"/>
      <c r="G4" s="390"/>
      <c r="H4" s="390"/>
      <c r="I4" s="390"/>
      <c r="J4" s="390"/>
    </row>
    <row r="5" spans="1:11" ht="15.75" hidden="1" customHeight="1" thickBot="1" x14ac:dyDescent="0.3">
      <c r="A5" s="391"/>
      <c r="B5" s="390"/>
      <c r="C5" s="390"/>
      <c r="D5" s="390"/>
      <c r="E5" s="390"/>
      <c r="F5" s="390"/>
      <c r="G5" s="390"/>
      <c r="H5" s="390"/>
      <c r="I5" s="390"/>
      <c r="J5" s="390"/>
    </row>
    <row r="6" spans="1:11" ht="14.4" customHeight="1" x14ac:dyDescent="0.3">
      <c r="A6" s="391"/>
      <c r="B6" s="390"/>
      <c r="C6" s="390"/>
      <c r="D6" s="390"/>
      <c r="E6" s="390"/>
      <c r="F6" s="390"/>
      <c r="G6" s="390"/>
      <c r="H6" s="390"/>
      <c r="I6" s="390"/>
      <c r="J6" s="390"/>
    </row>
    <row r="7" spans="1:11" x14ac:dyDescent="0.3">
      <c r="A7" s="391"/>
      <c r="B7" s="390"/>
      <c r="C7" s="390"/>
      <c r="D7" s="390"/>
      <c r="E7" s="390"/>
      <c r="F7" s="390"/>
      <c r="G7" s="390"/>
      <c r="H7" s="390"/>
      <c r="I7" s="390"/>
      <c r="J7" s="390"/>
      <c r="K7" s="30" t="s">
        <v>61</v>
      </c>
    </row>
    <row r="8" spans="1:11" x14ac:dyDescent="0.3">
      <c r="A8" s="391"/>
      <c r="B8" s="390"/>
      <c r="C8" s="390"/>
      <c r="D8" s="390"/>
      <c r="E8" s="390"/>
      <c r="F8" s="390"/>
      <c r="G8" s="390"/>
      <c r="H8" s="390"/>
      <c r="I8" s="390"/>
      <c r="J8" s="390"/>
      <c r="K8" s="30">
        <v>0</v>
      </c>
    </row>
    <row r="9" spans="1:11" x14ac:dyDescent="0.3">
      <c r="A9" s="391"/>
      <c r="B9" s="390"/>
      <c r="C9" s="390"/>
      <c r="D9" s="390"/>
      <c r="E9" s="390"/>
      <c r="F9" s="390"/>
      <c r="G9" s="390"/>
      <c r="H9" s="390"/>
      <c r="I9" s="390"/>
      <c r="J9" s="390"/>
      <c r="K9" s="30">
        <v>20</v>
      </c>
    </row>
    <row r="10" spans="1:11" x14ac:dyDescent="0.3">
      <c r="D10" s="27"/>
      <c r="E10" s="83"/>
      <c r="F10" s="83"/>
      <c r="G10" s="29"/>
      <c r="I10" s="29"/>
    </row>
    <row r="11" spans="1:11" s="257" customFormat="1" ht="42" x14ac:dyDescent="0.3">
      <c r="A11" s="255" t="s">
        <v>23</v>
      </c>
      <c r="B11" s="255" t="s">
        <v>310</v>
      </c>
      <c r="C11" s="255" t="s">
        <v>62</v>
      </c>
      <c r="D11" s="256" t="s">
        <v>63</v>
      </c>
      <c r="E11" s="256" t="s">
        <v>64</v>
      </c>
      <c r="F11" s="256" t="s">
        <v>68</v>
      </c>
      <c r="G11" s="255" t="s">
        <v>66</v>
      </c>
      <c r="H11" s="255" t="s">
        <v>70</v>
      </c>
      <c r="I11" s="258" t="s">
        <v>311</v>
      </c>
      <c r="J11" s="255" t="s">
        <v>72</v>
      </c>
    </row>
    <row r="12" spans="1:11" ht="244.8" x14ac:dyDescent="0.3">
      <c r="A12" s="384" t="s">
        <v>312</v>
      </c>
      <c r="B12" s="84" t="s">
        <v>313</v>
      </c>
      <c r="C12" s="85" t="s">
        <v>314</v>
      </c>
      <c r="D12" s="86" t="s">
        <v>315</v>
      </c>
      <c r="E12" s="86" t="s">
        <v>316</v>
      </c>
      <c r="F12" s="86" t="s">
        <v>317</v>
      </c>
      <c r="G12" s="87" t="s">
        <v>88</v>
      </c>
      <c r="H12" s="86"/>
      <c r="I12" s="88">
        <v>40</v>
      </c>
      <c r="J12" s="86"/>
      <c r="K12" s="28"/>
    </row>
    <row r="13" spans="1:11" ht="409.5" customHeight="1" x14ac:dyDescent="0.3">
      <c r="A13" s="385"/>
      <c r="B13" s="386" t="s">
        <v>318</v>
      </c>
      <c r="C13" s="388"/>
      <c r="D13" s="379" t="s">
        <v>319</v>
      </c>
      <c r="E13" s="379" t="str">
        <f>[1]ADMINISTRATIVAS!E14</f>
        <v>Se debe definir un conjunto de políticas para la seguridad de la información aprobada por la dirección, publicada y comunicada a los empleados y a la partes externas pertinentes</v>
      </c>
      <c r="F13" s="379" t="str">
        <f>[1]ADMINISTRATIVAS!I14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3" s="379" t="s">
        <v>88</v>
      </c>
      <c r="H13" s="379"/>
      <c r="I13" s="392">
        <v>40</v>
      </c>
      <c r="J13" s="379"/>
      <c r="K13" s="28"/>
    </row>
    <row r="14" spans="1:11" ht="60" customHeight="1" x14ac:dyDescent="0.3">
      <c r="A14" s="385"/>
      <c r="B14" s="387"/>
      <c r="C14" s="380"/>
      <c r="D14" s="380"/>
      <c r="E14" s="380"/>
      <c r="F14" s="380"/>
      <c r="G14" s="380"/>
      <c r="H14" s="380"/>
      <c r="I14" s="393"/>
      <c r="J14" s="380"/>
      <c r="K14" s="28"/>
    </row>
    <row r="15" spans="1:11" ht="115.2" x14ac:dyDescent="0.3">
      <c r="A15" s="384"/>
      <c r="B15" s="90" t="s">
        <v>320</v>
      </c>
      <c r="C15" s="85" t="s">
        <v>321</v>
      </c>
      <c r="D15" s="86" t="s">
        <v>322</v>
      </c>
      <c r="E15" s="86" t="s">
        <v>323</v>
      </c>
      <c r="F15" s="86" t="s">
        <v>324</v>
      </c>
      <c r="G15" s="87" t="s">
        <v>88</v>
      </c>
      <c r="H15" s="86"/>
      <c r="I15" s="88">
        <v>60</v>
      </c>
      <c r="J15" s="86"/>
      <c r="K15" s="28"/>
    </row>
    <row r="16" spans="1:11" ht="244.8" x14ac:dyDescent="0.3">
      <c r="A16" s="384"/>
      <c r="B16" s="91" t="s">
        <v>325</v>
      </c>
      <c r="C16" s="91" t="s">
        <v>314</v>
      </c>
      <c r="D16" s="41" t="str">
        <f>[1]ADMINISTRATIVAS!D19</f>
        <v>Roles y responsabilidades para la seguridad de la información</v>
      </c>
      <c r="E16" s="41" t="str">
        <f>[1]ADMINISTRATIVAS!E19</f>
        <v>Se deben definir y asignar todas las responsabilidades de la seguridad de la información</v>
      </c>
      <c r="F16" s="41" t="s">
        <v>326</v>
      </c>
      <c r="G16" s="92" t="s">
        <v>88</v>
      </c>
      <c r="H16" s="41"/>
      <c r="I16" s="89">
        <v>20</v>
      </c>
      <c r="J16" s="41"/>
      <c r="K16" s="28"/>
    </row>
    <row r="17" spans="1:11" ht="244.8" x14ac:dyDescent="0.3">
      <c r="A17" s="384"/>
      <c r="B17" s="41" t="s">
        <v>327</v>
      </c>
      <c r="C17" s="91" t="s">
        <v>314</v>
      </c>
      <c r="D17" s="41" t="str">
        <f>[1]ADMINISTRATIVAS!D41</f>
        <v>Inventario de activos</v>
      </c>
      <c r="E17" s="41" t="str">
        <f>[1]ADMINISTRATIVAS!E41</f>
        <v>Se deben identificar los activos asociados con la información y las instalaciones de procesamiento de información, y se debe elaborar y mantener un inventario de estos activos.</v>
      </c>
      <c r="F17" s="41" t="str">
        <f>[1]ADMINISTRATIVAS!I41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17" s="92" t="s">
        <v>88</v>
      </c>
      <c r="H17" s="41"/>
      <c r="I17" s="89">
        <v>20</v>
      </c>
      <c r="J17" s="41"/>
      <c r="K17" s="28"/>
    </row>
    <row r="18" spans="1:11" ht="316.8" x14ac:dyDescent="0.3">
      <c r="A18" s="384"/>
      <c r="B18" s="86" t="s">
        <v>328</v>
      </c>
      <c r="C18" s="85" t="s">
        <v>314</v>
      </c>
      <c r="D18" s="86" t="s">
        <v>329</v>
      </c>
      <c r="E18" s="86" t="s">
        <v>330</v>
      </c>
      <c r="F18" s="86" t="s">
        <v>331</v>
      </c>
      <c r="G18" s="87" t="s">
        <v>88</v>
      </c>
      <c r="H18" s="85"/>
      <c r="I18" s="88">
        <v>60</v>
      </c>
      <c r="J18" s="85"/>
      <c r="K18" s="28"/>
    </row>
    <row r="19" spans="1:11" ht="259.2" x14ac:dyDescent="0.3">
      <c r="A19" s="384"/>
      <c r="B19" s="85" t="s">
        <v>332</v>
      </c>
      <c r="C19" s="85" t="s">
        <v>314</v>
      </c>
      <c r="D19" s="86" t="s">
        <v>333</v>
      </c>
      <c r="E19" s="86" t="s">
        <v>334</v>
      </c>
      <c r="F19" s="86" t="s">
        <v>335</v>
      </c>
      <c r="G19" s="87" t="s">
        <v>336</v>
      </c>
      <c r="H19" s="85"/>
      <c r="I19" s="88">
        <v>40</v>
      </c>
      <c r="J19" s="85"/>
      <c r="K19" s="28"/>
    </row>
    <row r="20" spans="1:11" ht="409.6" x14ac:dyDescent="0.3">
      <c r="A20" s="384"/>
      <c r="B20" s="85" t="s">
        <v>337</v>
      </c>
      <c r="C20" s="85" t="s">
        <v>314</v>
      </c>
      <c r="D20" s="86" t="str">
        <f>[1]ADMINISTRATIVAS!D34</f>
        <v>Toma de conciencia, educación y formación en la seguridad de la información</v>
      </c>
      <c r="E20" s="86" t="str">
        <f>[1]ADMINISTRATIVAS!E34</f>
        <v>Todos los empleados de la Entidad, y en donde sea pertinente, los contratistas, deben recibir la educación y la formación en toma de conciencia apropiada, y actualizaciones regulares sobre las políticas y procedimientos pertinentes para su cargo.</v>
      </c>
      <c r="F20" s="86" t="str">
        <f>[1]ADMINISTRATIVAS!I34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0" s="87" t="s">
        <v>88</v>
      </c>
      <c r="H20" s="86"/>
      <c r="I20" s="88">
        <v>0</v>
      </c>
      <c r="J20" s="86"/>
      <c r="K20" s="28"/>
    </row>
    <row r="21" spans="1:11" ht="25.8" x14ac:dyDescent="0.3">
      <c r="A21" s="259" t="s">
        <v>338</v>
      </c>
      <c r="B21" s="260"/>
      <c r="C21" s="260"/>
      <c r="D21" s="261"/>
      <c r="E21" s="261"/>
      <c r="F21" s="261"/>
      <c r="G21" s="262"/>
      <c r="H21" s="260"/>
      <c r="I21" s="263">
        <f>AVERAGE(I12:I20)</f>
        <v>35</v>
      </c>
      <c r="J21" s="264">
        <f>((I21*40)/100)</f>
        <v>14</v>
      </c>
      <c r="K21" s="28"/>
    </row>
    <row r="22" spans="1:11" ht="43.2" x14ac:dyDescent="0.3">
      <c r="A22" s="381" t="s">
        <v>339</v>
      </c>
      <c r="B22" s="85" t="s">
        <v>340</v>
      </c>
      <c r="C22" s="85" t="s">
        <v>314</v>
      </c>
      <c r="D22" s="86" t="s">
        <v>341</v>
      </c>
      <c r="E22" s="86" t="s">
        <v>342</v>
      </c>
      <c r="F22" s="86" t="s">
        <v>343</v>
      </c>
      <c r="G22" s="87" t="s">
        <v>344</v>
      </c>
      <c r="H22" s="85"/>
      <c r="I22" s="88">
        <v>20</v>
      </c>
      <c r="J22" s="85"/>
      <c r="K22" s="28"/>
    </row>
    <row r="23" spans="1:11" ht="97.95" customHeight="1" x14ac:dyDescent="0.3">
      <c r="A23" s="382"/>
      <c r="B23" s="85" t="s">
        <v>345</v>
      </c>
      <c r="C23" s="85" t="s">
        <v>314</v>
      </c>
      <c r="D23" s="86" t="s">
        <v>346</v>
      </c>
      <c r="E23" s="86" t="s">
        <v>347</v>
      </c>
      <c r="F23" s="86" t="s">
        <v>348</v>
      </c>
      <c r="G23" s="87" t="s">
        <v>344</v>
      </c>
      <c r="H23" s="85"/>
      <c r="I23" s="88">
        <v>40</v>
      </c>
      <c r="J23" s="85"/>
      <c r="K23" s="28"/>
    </row>
    <row r="24" spans="1:11" ht="28.8" x14ac:dyDescent="0.3">
      <c r="A24" s="382"/>
      <c r="B24" s="85" t="s">
        <v>349</v>
      </c>
      <c r="C24" s="85" t="s">
        <v>314</v>
      </c>
      <c r="D24" s="86" t="s">
        <v>350</v>
      </c>
      <c r="E24" s="86" t="s">
        <v>351</v>
      </c>
      <c r="F24" s="86" t="s">
        <v>352</v>
      </c>
      <c r="G24" s="87" t="s">
        <v>344</v>
      </c>
      <c r="H24" s="85"/>
      <c r="I24" s="88">
        <v>0</v>
      </c>
      <c r="J24" s="85"/>
      <c r="K24" s="28"/>
    </row>
    <row r="25" spans="1:11" ht="25.8" x14ac:dyDescent="0.3">
      <c r="A25" s="259" t="s">
        <v>338</v>
      </c>
      <c r="B25" s="260"/>
      <c r="C25" s="260"/>
      <c r="D25" s="261"/>
      <c r="E25" s="261"/>
      <c r="F25" s="261"/>
      <c r="G25" s="262"/>
      <c r="H25" s="260"/>
      <c r="I25" s="265">
        <f>AVERAGE(I22:I24)</f>
        <v>20</v>
      </c>
      <c r="J25" s="264">
        <f>((I25*20)/100)</f>
        <v>4</v>
      </c>
      <c r="K25" s="28"/>
    </row>
    <row r="26" spans="1:11" ht="43.2" x14ac:dyDescent="0.3">
      <c r="A26" s="383" t="s">
        <v>353</v>
      </c>
      <c r="B26" s="85" t="s">
        <v>354</v>
      </c>
      <c r="C26" s="85" t="s">
        <v>314</v>
      </c>
      <c r="D26" s="86" t="s">
        <v>355</v>
      </c>
      <c r="E26" s="86" t="s">
        <v>356</v>
      </c>
      <c r="F26" s="86" t="s">
        <v>357</v>
      </c>
      <c r="G26" s="87" t="s">
        <v>358</v>
      </c>
      <c r="H26" s="85"/>
      <c r="I26" s="88">
        <v>0</v>
      </c>
      <c r="J26" s="85"/>
      <c r="K26" s="28"/>
    </row>
    <row r="27" spans="1:11" ht="28.8" x14ac:dyDescent="0.3">
      <c r="A27" s="383"/>
      <c r="B27" s="85" t="s">
        <v>359</v>
      </c>
      <c r="C27" s="85" t="s">
        <v>360</v>
      </c>
      <c r="D27" s="86" t="s">
        <v>361</v>
      </c>
      <c r="E27" s="86" t="s">
        <v>362</v>
      </c>
      <c r="F27" s="86" t="s">
        <v>363</v>
      </c>
      <c r="G27" s="87" t="s">
        <v>358</v>
      </c>
      <c r="H27" s="86"/>
      <c r="I27" s="88">
        <v>20</v>
      </c>
      <c r="J27" s="86"/>
      <c r="K27" s="28"/>
    </row>
    <row r="28" spans="1:11" ht="43.2" x14ac:dyDescent="0.3">
      <c r="A28" s="383"/>
      <c r="B28" s="85" t="s">
        <v>364</v>
      </c>
      <c r="C28" s="85" t="s">
        <v>314</v>
      </c>
      <c r="D28" s="86" t="s">
        <v>365</v>
      </c>
      <c r="E28" s="86" t="s">
        <v>366</v>
      </c>
      <c r="F28" s="86" t="s">
        <v>367</v>
      </c>
      <c r="G28" s="87" t="s">
        <v>358</v>
      </c>
      <c r="H28" s="85"/>
      <c r="I28" s="88">
        <v>40</v>
      </c>
      <c r="J28" s="85"/>
      <c r="K28" s="28"/>
    </row>
    <row r="29" spans="1:11" ht="25.8" x14ac:dyDescent="0.3">
      <c r="A29" s="259" t="s">
        <v>338</v>
      </c>
      <c r="B29" s="260"/>
      <c r="C29" s="260"/>
      <c r="D29" s="261"/>
      <c r="E29" s="261"/>
      <c r="F29" s="261"/>
      <c r="G29" s="262"/>
      <c r="H29" s="260"/>
      <c r="I29" s="265">
        <f>AVERAGE(I26:I28)</f>
        <v>20</v>
      </c>
      <c r="J29" s="264">
        <f>((I29*20)/100)</f>
        <v>4</v>
      </c>
      <c r="K29" s="28"/>
    </row>
    <row r="30" spans="1:11" ht="28.8" x14ac:dyDescent="0.3">
      <c r="A30" s="377" t="s">
        <v>368</v>
      </c>
      <c r="B30" s="93" t="s">
        <v>369</v>
      </c>
      <c r="C30" s="93" t="s">
        <v>314</v>
      </c>
      <c r="D30" s="70" t="s">
        <v>355</v>
      </c>
      <c r="E30" s="70" t="s">
        <v>370</v>
      </c>
      <c r="F30" s="70" t="s">
        <v>371</v>
      </c>
      <c r="G30" s="94" t="s">
        <v>372</v>
      </c>
      <c r="H30" s="70"/>
      <c r="I30" s="88">
        <v>0</v>
      </c>
      <c r="J30" s="70"/>
      <c r="K30" s="28"/>
    </row>
    <row r="31" spans="1:11" ht="115.2" x14ac:dyDescent="0.3">
      <c r="A31" s="378"/>
      <c r="B31" s="93" t="s">
        <v>373</v>
      </c>
      <c r="C31" s="93" t="s">
        <v>360</v>
      </c>
      <c r="D31" s="70" t="s">
        <v>361</v>
      </c>
      <c r="E31" s="70" t="s">
        <v>374</v>
      </c>
      <c r="F31" s="70" t="s">
        <v>375</v>
      </c>
      <c r="G31" s="94" t="s">
        <v>372</v>
      </c>
      <c r="H31" s="41"/>
      <c r="I31" s="88">
        <v>40</v>
      </c>
      <c r="J31" s="70"/>
      <c r="K31" s="28"/>
    </row>
    <row r="32" spans="1:11" ht="25.8" x14ac:dyDescent="0.3">
      <c r="A32" s="259" t="s">
        <v>338</v>
      </c>
      <c r="B32" s="260"/>
      <c r="C32" s="260"/>
      <c r="D32" s="261"/>
      <c r="E32" s="261"/>
      <c r="F32" s="261"/>
      <c r="G32" s="262"/>
      <c r="H32" s="260"/>
      <c r="I32" s="265">
        <f>AVERAGE(I30:I31)</f>
        <v>20</v>
      </c>
      <c r="J32" s="264">
        <f>((I32*20)/100)</f>
        <v>4</v>
      </c>
    </row>
    <row r="33" spans="4:9" x14ac:dyDescent="0.3">
      <c r="D33" s="27"/>
      <c r="E33" s="83"/>
      <c r="F33" s="83"/>
      <c r="G33" s="29"/>
      <c r="I33" s="29"/>
    </row>
  </sheetData>
  <mergeCells count="14">
    <mergeCell ref="A1:J9"/>
    <mergeCell ref="I13:I14"/>
    <mergeCell ref="J13:J14"/>
    <mergeCell ref="A30:A31"/>
    <mergeCell ref="G13:G14"/>
    <mergeCell ref="H13:H14"/>
    <mergeCell ref="A22:A24"/>
    <mergeCell ref="A26:A28"/>
    <mergeCell ref="A12:A20"/>
    <mergeCell ref="B13:B14"/>
    <mergeCell ref="C13:C14"/>
    <mergeCell ref="D13:D14"/>
    <mergeCell ref="E13:E14"/>
    <mergeCell ref="F13:F1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zoomScale="85" zoomScaleNormal="85" workbookViewId="0">
      <selection activeCell="D15" sqref="D15"/>
    </sheetView>
  </sheetViews>
  <sheetFormatPr baseColWidth="10" defaultColWidth="11.44140625" defaultRowHeight="14.4" zeroHeight="1" x14ac:dyDescent="0.3"/>
  <cols>
    <col min="1" max="1" width="11.44140625" customWidth="1"/>
    <col min="2" max="3" width="21.109375" customWidth="1"/>
    <col min="4" max="4" width="104" customWidth="1"/>
    <col min="5" max="5" width="1.109375" customWidth="1"/>
    <col min="16383" max="16384" width="3" customWidth="1"/>
  </cols>
  <sheetData>
    <row r="1" spans="2:6" ht="41.25" customHeight="1" x14ac:dyDescent="0.3">
      <c r="B1" s="394" t="s">
        <v>386</v>
      </c>
      <c r="C1" s="394"/>
      <c r="D1" s="394"/>
    </row>
    <row r="2" spans="2:6" ht="4.5" customHeight="1" x14ac:dyDescent="0.3"/>
    <row r="3" spans="2:6" x14ac:dyDescent="0.3">
      <c r="B3" s="99" t="s">
        <v>385</v>
      </c>
      <c r="C3" s="99" t="s">
        <v>384</v>
      </c>
      <c r="D3" s="99" t="s">
        <v>383</v>
      </c>
    </row>
    <row r="4" spans="2:6" ht="27.6" x14ac:dyDescent="0.3">
      <c r="B4" s="98">
        <v>0</v>
      </c>
      <c r="C4" s="97" t="s">
        <v>382</v>
      </c>
      <c r="D4" s="96" t="s">
        <v>381</v>
      </c>
      <c r="F4" s="83"/>
    </row>
    <row r="5" spans="2:6" ht="82.8" x14ac:dyDescent="0.3">
      <c r="B5" s="98">
        <v>0.2</v>
      </c>
      <c r="C5" s="97" t="s">
        <v>10</v>
      </c>
      <c r="D5" s="96" t="s">
        <v>387</v>
      </c>
      <c r="F5" s="83"/>
    </row>
    <row r="6" spans="2:6" ht="55.2" x14ac:dyDescent="0.3">
      <c r="B6" s="98">
        <v>0.4</v>
      </c>
      <c r="C6" s="97" t="s">
        <v>5</v>
      </c>
      <c r="D6" s="96" t="s">
        <v>380</v>
      </c>
    </row>
    <row r="7" spans="2:6" ht="69" x14ac:dyDescent="0.3">
      <c r="B7" s="98">
        <v>0.6</v>
      </c>
      <c r="C7" s="97" t="s">
        <v>2</v>
      </c>
      <c r="D7" s="96" t="s">
        <v>379</v>
      </c>
    </row>
    <row r="8" spans="2:6" ht="55.2" x14ac:dyDescent="0.3">
      <c r="B8" s="98">
        <v>0.8</v>
      </c>
      <c r="C8" s="97" t="s">
        <v>378</v>
      </c>
      <c r="D8" s="96" t="s">
        <v>377</v>
      </c>
    </row>
    <row r="9" spans="2:6" ht="35.25" customHeight="1" x14ac:dyDescent="0.3">
      <c r="B9" s="98">
        <v>1</v>
      </c>
      <c r="C9" s="97" t="s">
        <v>0</v>
      </c>
      <c r="D9" s="96" t="s">
        <v>376</v>
      </c>
    </row>
    <row r="10" spans="2:6" x14ac:dyDescent="0.3"/>
    <row r="11" spans="2:6" x14ac:dyDescent="0.3"/>
    <row r="12" spans="2:6" x14ac:dyDescent="0.3"/>
    <row r="13" spans="2:6" x14ac:dyDescent="0.3"/>
    <row r="14" spans="2:6" x14ac:dyDescent="0.3"/>
    <row r="15" spans="2:6" x14ac:dyDescent="0.3"/>
    <row r="16" spans="2:6" x14ac:dyDescent="0.3"/>
    <row r="17" x14ac:dyDescent="0.3"/>
  </sheetData>
  <mergeCells count="1">
    <mergeCell ref="B1:D1"/>
  </mergeCells>
  <conditionalFormatting sqref="C4:C9">
    <cfRule type="cellIs" dxfId="914" priority="1" operator="equal">
      <formula>"Repetible"</formula>
    </cfRule>
    <cfRule type="containsText" dxfId="913" priority="2" operator="containsText" text="inexistente">
      <formula>NOT(ISERROR(SEARCH("inexistente",C4)))</formula>
    </cfRule>
    <cfRule type="containsText" dxfId="912" priority="3" operator="containsText" text="Inicial">
      <formula>NOT(ISERROR(SEARCH("Inicial",C4)))</formula>
    </cfRule>
    <cfRule type="containsText" dxfId="911" priority="4" operator="containsText" text="Definido">
      <formula>NOT(ISERROR(SEARCH("Definido",C4)))</formula>
    </cfRule>
    <cfRule type="containsText" dxfId="910" priority="5" operator="containsText" text="Gestionado">
      <formula>NOT(ISERROR(SEARCH("Gestionado",C4)))</formula>
    </cfRule>
    <cfRule type="containsText" dxfId="909" priority="6" operator="containsText" text="Optimizado">
      <formula>NOT(ISERROR(SEARCH("Optimizado",C4)))</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showGridLines="0" topLeftCell="A196" zoomScale="85" zoomScaleNormal="85" workbookViewId="0">
      <selection activeCell="D137" sqref="D137"/>
    </sheetView>
  </sheetViews>
  <sheetFormatPr baseColWidth="10" defaultColWidth="22.88671875" defaultRowHeight="14.4" outlineLevelRow="1" x14ac:dyDescent="0.3"/>
  <cols>
    <col min="1" max="1" width="9.5546875" style="104" customWidth="1"/>
    <col min="2" max="2" width="28.109375" style="104" customWidth="1"/>
    <col min="3" max="3" width="18.5546875" style="105" customWidth="1"/>
    <col min="4" max="4" width="49.44140625" style="104" customWidth="1"/>
    <col min="5" max="5" width="44" style="106" customWidth="1"/>
    <col min="6" max="6" width="15.109375" style="104" hidden="1" customWidth="1"/>
    <col min="7" max="7" width="27.44140625" style="104" customWidth="1"/>
    <col min="8" max="16384" width="22.88671875" style="104"/>
  </cols>
  <sheetData>
    <row r="1" spans="1:7" customFormat="1" ht="41.25" customHeight="1" x14ac:dyDescent="0.3">
      <c r="A1" s="394" t="s">
        <v>391</v>
      </c>
      <c r="B1" s="394"/>
      <c r="C1" s="394"/>
      <c r="D1" s="100"/>
      <c r="E1" s="103"/>
      <c r="F1" s="103"/>
    </row>
    <row r="2" spans="1:7" ht="7.5" customHeight="1" x14ac:dyDescent="0.3"/>
    <row r="3" spans="1:7" s="108" customFormat="1" ht="13.8" x14ac:dyDescent="0.3">
      <c r="A3" s="107" t="s">
        <v>392</v>
      </c>
      <c r="B3" s="413"/>
      <c r="C3" s="414"/>
      <c r="D3" s="414"/>
      <c r="E3" s="414"/>
      <c r="F3" s="414"/>
    </row>
    <row r="4" spans="1:7" s="108" customFormat="1" ht="3.75" customHeight="1" x14ac:dyDescent="0.3">
      <c r="C4" s="109"/>
      <c r="E4" s="110"/>
    </row>
    <row r="5" spans="1:7" s="112" customFormat="1" ht="13.8" x14ac:dyDescent="0.3">
      <c r="A5" s="111" t="s">
        <v>49</v>
      </c>
      <c r="B5" s="111" t="s">
        <v>393</v>
      </c>
      <c r="C5" s="111" t="s">
        <v>385</v>
      </c>
      <c r="D5" s="111" t="s">
        <v>394</v>
      </c>
      <c r="E5" s="399" t="s">
        <v>395</v>
      </c>
      <c r="F5" s="399" t="s">
        <v>72</v>
      </c>
      <c r="G5" s="409"/>
    </row>
    <row r="6" spans="1:7" s="112" customFormat="1" ht="39" customHeight="1" outlineLevel="1" x14ac:dyDescent="0.3">
      <c r="A6" s="113" t="s">
        <v>396</v>
      </c>
      <c r="B6" s="113" t="s">
        <v>397</v>
      </c>
      <c r="C6" s="114">
        <f>(SUM(C7:C8)/2)</f>
        <v>20</v>
      </c>
      <c r="D6" s="114"/>
      <c r="E6" s="400"/>
      <c r="F6" s="400"/>
      <c r="G6" s="409"/>
    </row>
    <row r="7" spans="1:7" s="112" customFormat="1" ht="97.5" customHeight="1" outlineLevel="1" x14ac:dyDescent="0.3">
      <c r="A7" s="115" t="s">
        <v>81</v>
      </c>
      <c r="B7" s="115" t="s">
        <v>398</v>
      </c>
      <c r="C7" s="116">
        <v>20</v>
      </c>
      <c r="D7" s="117" t="s">
        <v>399</v>
      </c>
      <c r="E7" s="410"/>
      <c r="F7" s="118"/>
      <c r="G7" s="412"/>
    </row>
    <row r="8" spans="1:7" s="112" customFormat="1" ht="112.5" customHeight="1" outlineLevel="1" x14ac:dyDescent="0.3">
      <c r="A8" s="115" t="s">
        <v>87</v>
      </c>
      <c r="B8" s="115" t="s">
        <v>400</v>
      </c>
      <c r="C8" s="116">
        <v>20</v>
      </c>
      <c r="D8" s="117" t="s">
        <v>401</v>
      </c>
      <c r="E8" s="411"/>
      <c r="F8" s="118"/>
      <c r="G8" s="412"/>
    </row>
    <row r="9" spans="1:7" s="112" customFormat="1" ht="13.8" x14ac:dyDescent="0.3">
      <c r="A9" s="404" t="s">
        <v>338</v>
      </c>
      <c r="B9" s="404"/>
      <c r="C9" s="119">
        <f>(SUM(C7:C8)/2)/100</f>
        <v>0.2</v>
      </c>
      <c r="E9" s="120"/>
    </row>
    <row r="10" spans="1:7" s="112" customFormat="1" ht="13.8" x14ac:dyDescent="0.3">
      <c r="A10" s="121"/>
      <c r="B10" s="121" t="s">
        <v>384</v>
      </c>
      <c r="C10" s="122" t="str">
        <f>LOOKUP(C9,[3]Listas!B2:B7,[3]Listas!A2:A7)</f>
        <v>Inicial</v>
      </c>
    </row>
    <row r="11" spans="1:7" s="112" customFormat="1" ht="13.8" x14ac:dyDescent="0.3"/>
    <row r="12" spans="1:7" s="112" customFormat="1" ht="27.6" x14ac:dyDescent="0.3">
      <c r="A12" s="111" t="s">
        <v>48</v>
      </c>
      <c r="B12" s="111" t="s">
        <v>90</v>
      </c>
      <c r="C12" s="111" t="s">
        <v>385</v>
      </c>
      <c r="D12" s="111" t="s">
        <v>394</v>
      </c>
      <c r="E12" s="399" t="s">
        <v>395</v>
      </c>
      <c r="F12" s="399" t="s">
        <v>72</v>
      </c>
    </row>
    <row r="13" spans="1:7" s="112" customFormat="1" ht="13.8" outlineLevel="1" x14ac:dyDescent="0.3">
      <c r="A13" s="113" t="s">
        <v>94</v>
      </c>
      <c r="B13" s="113" t="s">
        <v>92</v>
      </c>
      <c r="C13" s="114">
        <f>(SUM(C14:C18)/5)</f>
        <v>44</v>
      </c>
      <c r="D13" s="114"/>
      <c r="E13" s="400"/>
      <c r="F13" s="400"/>
    </row>
    <row r="14" spans="1:7" s="112" customFormat="1" ht="76.5" customHeight="1" outlineLevel="1" x14ac:dyDescent="0.3">
      <c r="A14" s="115" t="s">
        <v>98</v>
      </c>
      <c r="B14" s="115" t="s">
        <v>402</v>
      </c>
      <c r="C14" s="116">
        <v>20</v>
      </c>
      <c r="D14" s="117" t="s">
        <v>403</v>
      </c>
      <c r="E14" s="269"/>
      <c r="F14" s="269"/>
    </row>
    <row r="15" spans="1:7" s="112" customFormat="1" ht="27.6" outlineLevel="1" x14ac:dyDescent="0.3">
      <c r="A15" s="115" t="s">
        <v>104</v>
      </c>
      <c r="B15" s="115" t="s">
        <v>404</v>
      </c>
      <c r="C15" s="116">
        <v>40</v>
      </c>
      <c r="D15" s="117" t="s">
        <v>405</v>
      </c>
      <c r="E15" s="269"/>
      <c r="F15" s="269"/>
    </row>
    <row r="16" spans="1:7" s="112" customFormat="1" ht="27.6" outlineLevel="1" x14ac:dyDescent="0.3">
      <c r="A16" s="115" t="s">
        <v>109</v>
      </c>
      <c r="B16" s="115" t="s">
        <v>406</v>
      </c>
      <c r="C16" s="116">
        <v>60</v>
      </c>
      <c r="D16" s="117" t="s">
        <v>407</v>
      </c>
      <c r="E16" s="118"/>
      <c r="F16" s="269"/>
    </row>
    <row r="17" spans="1:6" s="112" customFormat="1" ht="68.25" customHeight="1" outlineLevel="1" x14ac:dyDescent="0.3">
      <c r="A17" s="115" t="s">
        <v>114</v>
      </c>
      <c r="B17" s="115" t="s">
        <v>408</v>
      </c>
      <c r="C17" s="116">
        <v>60</v>
      </c>
      <c r="D17" s="117" t="s">
        <v>409</v>
      </c>
      <c r="E17" s="118"/>
      <c r="F17" s="269"/>
    </row>
    <row r="18" spans="1:6" s="112" customFormat="1" ht="96.6" outlineLevel="1" x14ac:dyDescent="0.3">
      <c r="A18" s="115" t="s">
        <v>119</v>
      </c>
      <c r="B18" s="115" t="s">
        <v>117</v>
      </c>
      <c r="C18" s="116">
        <v>40</v>
      </c>
      <c r="D18" s="117" t="s">
        <v>410</v>
      </c>
      <c r="E18" s="95"/>
      <c r="F18" s="95"/>
    </row>
    <row r="19" spans="1:6" s="112" customFormat="1" ht="27.6" outlineLevel="1" x14ac:dyDescent="0.3">
      <c r="A19" s="113" t="s">
        <v>124</v>
      </c>
      <c r="B19" s="113" t="s">
        <v>122</v>
      </c>
      <c r="C19" s="116">
        <v>20</v>
      </c>
      <c r="D19" s="111" t="s">
        <v>394</v>
      </c>
      <c r="E19" s="123" t="s">
        <v>395</v>
      </c>
      <c r="F19" s="123" t="s">
        <v>72</v>
      </c>
    </row>
    <row r="20" spans="1:6" s="112" customFormat="1" ht="317.39999999999998" outlineLevel="1" x14ac:dyDescent="0.3">
      <c r="A20" s="115" t="s">
        <v>128</v>
      </c>
      <c r="B20" s="115" t="s">
        <v>411</v>
      </c>
      <c r="C20" s="116">
        <v>20</v>
      </c>
      <c r="D20" s="117" t="s">
        <v>412</v>
      </c>
      <c r="E20" s="95"/>
      <c r="F20" s="95"/>
    </row>
    <row r="21" spans="1:6" s="112" customFormat="1" ht="367.5" customHeight="1" outlineLevel="1" x14ac:dyDescent="0.3">
      <c r="A21" s="115" t="s">
        <v>133</v>
      </c>
      <c r="B21" s="115" t="s">
        <v>131</v>
      </c>
      <c r="C21" s="116">
        <v>40</v>
      </c>
      <c r="D21" s="117" t="s">
        <v>413</v>
      </c>
      <c r="E21" s="95"/>
      <c r="F21" s="95"/>
    </row>
    <row r="22" spans="1:6" s="112" customFormat="1" ht="13.8" x14ac:dyDescent="0.3">
      <c r="A22" s="404" t="s">
        <v>338</v>
      </c>
      <c r="B22" s="404"/>
      <c r="C22" s="119">
        <f>(SUM(C19,C13)/2)/100</f>
        <v>0.32</v>
      </c>
      <c r="E22" s="120"/>
    </row>
    <row r="23" spans="1:6" s="112" customFormat="1" ht="13.8" x14ac:dyDescent="0.3">
      <c r="A23" s="121"/>
      <c r="B23" s="121" t="s">
        <v>384</v>
      </c>
      <c r="C23" s="122" t="str">
        <f>LOOKUP(C22,[3]Listas!B2:B7,[3]Listas!A2:A7)</f>
        <v>Inicial</v>
      </c>
    </row>
    <row r="24" spans="1:6" s="112" customFormat="1" ht="13.8" x14ac:dyDescent="0.3"/>
    <row r="25" spans="1:6" s="112" customFormat="1" ht="27.6" x14ac:dyDescent="0.3">
      <c r="A25" s="111" t="s">
        <v>47</v>
      </c>
      <c r="B25" s="111" t="s">
        <v>136</v>
      </c>
      <c r="C25" s="111" t="s">
        <v>385</v>
      </c>
      <c r="D25" s="405" t="s">
        <v>394</v>
      </c>
      <c r="E25" s="406" t="s">
        <v>395</v>
      </c>
      <c r="F25" s="399" t="s">
        <v>72</v>
      </c>
    </row>
    <row r="26" spans="1:6" s="112" customFormat="1" ht="13.8" outlineLevel="1" x14ac:dyDescent="0.3">
      <c r="A26" s="113" t="s">
        <v>140</v>
      </c>
      <c r="B26" s="113" t="s">
        <v>414</v>
      </c>
      <c r="C26" s="114">
        <f>SUM(C27:C28)/2</f>
        <v>70</v>
      </c>
      <c r="D26" s="400"/>
      <c r="E26" s="407"/>
      <c r="F26" s="400"/>
    </row>
    <row r="27" spans="1:6" s="112" customFormat="1" ht="138" outlineLevel="1" x14ac:dyDescent="0.3">
      <c r="A27" s="115" t="s">
        <v>145</v>
      </c>
      <c r="B27" s="115" t="s">
        <v>415</v>
      </c>
      <c r="C27" s="116">
        <v>100</v>
      </c>
      <c r="D27" s="112" t="s">
        <v>416</v>
      </c>
      <c r="E27" s="118"/>
      <c r="F27" s="95"/>
    </row>
    <row r="28" spans="1:6" s="112" customFormat="1" ht="207" outlineLevel="1" x14ac:dyDescent="0.3">
      <c r="A28" s="115" t="s">
        <v>150</v>
      </c>
      <c r="B28" s="115" t="s">
        <v>417</v>
      </c>
      <c r="C28" s="116">
        <v>40</v>
      </c>
      <c r="D28" s="112" t="s">
        <v>418</v>
      </c>
      <c r="E28" s="118"/>
      <c r="F28" s="95"/>
    </row>
    <row r="29" spans="1:6" s="112" customFormat="1" ht="27.6" outlineLevel="1" x14ac:dyDescent="0.3">
      <c r="A29" s="113" t="s">
        <v>419</v>
      </c>
      <c r="B29" s="113" t="s">
        <v>420</v>
      </c>
      <c r="C29" s="114">
        <f>SUM(C30:C32)/3</f>
        <v>20</v>
      </c>
      <c r="D29" s="111" t="s">
        <v>394</v>
      </c>
      <c r="E29" s="123" t="s">
        <v>395</v>
      </c>
      <c r="F29" s="123" t="s">
        <v>72</v>
      </c>
    </row>
    <row r="30" spans="1:6" s="112" customFormat="1" ht="124.2" outlineLevel="1" x14ac:dyDescent="0.3">
      <c r="A30" s="115" t="s">
        <v>157</v>
      </c>
      <c r="B30" s="115" t="s">
        <v>155</v>
      </c>
      <c r="C30" s="116">
        <v>40</v>
      </c>
      <c r="D30" s="112" t="s">
        <v>421</v>
      </c>
      <c r="E30" s="124"/>
      <c r="F30" s="95"/>
    </row>
    <row r="31" spans="1:6" s="112" customFormat="1" ht="151.80000000000001" outlineLevel="1" x14ac:dyDescent="0.3">
      <c r="A31" s="115" t="s">
        <v>163</v>
      </c>
      <c r="B31" s="115" t="s">
        <v>422</v>
      </c>
      <c r="C31" s="116">
        <v>0</v>
      </c>
      <c r="D31" s="112" t="s">
        <v>423</v>
      </c>
      <c r="E31" s="124"/>
      <c r="F31" s="95"/>
    </row>
    <row r="32" spans="1:6" s="112" customFormat="1" ht="96.6" outlineLevel="1" x14ac:dyDescent="0.3">
      <c r="A32" s="115" t="s">
        <v>169</v>
      </c>
      <c r="B32" s="115" t="s">
        <v>167</v>
      </c>
      <c r="C32" s="116">
        <v>20</v>
      </c>
      <c r="D32" s="112" t="s">
        <v>424</v>
      </c>
      <c r="E32" s="124"/>
      <c r="F32" s="95"/>
    </row>
    <row r="33" spans="1:6" s="112" customFormat="1" ht="27.6" outlineLevel="1" x14ac:dyDescent="0.3">
      <c r="A33" s="125" t="s">
        <v>425</v>
      </c>
      <c r="B33" s="125" t="s">
        <v>426</v>
      </c>
      <c r="C33" s="126">
        <f>C34</f>
        <v>40</v>
      </c>
      <c r="D33" s="111" t="s">
        <v>394</v>
      </c>
      <c r="E33" s="123" t="s">
        <v>395</v>
      </c>
      <c r="F33" s="123" t="s">
        <v>72</v>
      </c>
    </row>
    <row r="34" spans="1:6" s="112" customFormat="1" ht="55.2" outlineLevel="1" x14ac:dyDescent="0.3">
      <c r="A34" s="115" t="s">
        <v>176</v>
      </c>
      <c r="B34" s="115" t="s">
        <v>427</v>
      </c>
      <c r="C34" s="116">
        <v>40</v>
      </c>
      <c r="D34" s="112" t="s">
        <v>428</v>
      </c>
      <c r="E34" s="95"/>
      <c r="F34" s="95"/>
    </row>
    <row r="35" spans="1:6" s="112" customFormat="1" ht="13.8" x14ac:dyDescent="0.3">
      <c r="A35" s="404" t="s">
        <v>338</v>
      </c>
      <c r="B35" s="404"/>
      <c r="C35" s="119">
        <f>(SUM(C33,C29,C26)/3)/100</f>
        <v>0.43333333333333335</v>
      </c>
      <c r="E35" s="120"/>
    </row>
    <row r="36" spans="1:6" s="112" customFormat="1" ht="13.8" x14ac:dyDescent="0.3">
      <c r="A36" s="121"/>
      <c r="B36" s="121" t="s">
        <v>384</v>
      </c>
      <c r="C36" s="122" t="str">
        <f>LOOKUP(C35,[3]Listas!B2:B7,[3]Listas!A2:A7)</f>
        <v>Repetible</v>
      </c>
    </row>
    <row r="37" spans="1:6" s="112" customFormat="1" ht="13.8" x14ac:dyDescent="0.3"/>
    <row r="38" spans="1:6" s="112" customFormat="1" ht="13.8" x14ac:dyDescent="0.3">
      <c r="A38" s="127" t="s">
        <v>46</v>
      </c>
      <c r="B38" s="127" t="s">
        <v>178</v>
      </c>
      <c r="C38" s="127" t="s">
        <v>385</v>
      </c>
      <c r="D38" s="397" t="s">
        <v>394</v>
      </c>
      <c r="E38" s="397" t="s">
        <v>395</v>
      </c>
      <c r="F38" s="399" t="s">
        <v>72</v>
      </c>
    </row>
    <row r="39" spans="1:6" s="112" customFormat="1" ht="13.8" hidden="1" outlineLevel="1" x14ac:dyDescent="0.3">
      <c r="A39" s="128" t="s">
        <v>181</v>
      </c>
      <c r="B39" s="128" t="s">
        <v>429</v>
      </c>
      <c r="C39" s="129">
        <f>SUM(C40:C43)/4</f>
        <v>75</v>
      </c>
      <c r="D39" s="398"/>
      <c r="E39" s="398"/>
      <c r="F39" s="400"/>
    </row>
    <row r="40" spans="1:6" s="112" customFormat="1" ht="51" hidden="1" customHeight="1" outlineLevel="1" x14ac:dyDescent="0.3">
      <c r="A40" s="130" t="s">
        <v>185</v>
      </c>
      <c r="B40" s="130" t="s">
        <v>183</v>
      </c>
      <c r="C40" s="116">
        <v>100</v>
      </c>
      <c r="D40" s="112" t="s">
        <v>430</v>
      </c>
      <c r="E40" s="118" t="s">
        <v>431</v>
      </c>
      <c r="F40" s="118"/>
    </row>
    <row r="41" spans="1:6" s="112" customFormat="1" ht="41.4" hidden="1" outlineLevel="1" x14ac:dyDescent="0.3">
      <c r="A41" s="130" t="s">
        <v>191</v>
      </c>
      <c r="B41" s="130" t="s">
        <v>189</v>
      </c>
      <c r="C41" s="116">
        <v>100</v>
      </c>
      <c r="D41" s="112" t="s">
        <v>432</v>
      </c>
      <c r="E41" s="118" t="s">
        <v>433</v>
      </c>
      <c r="F41" s="118"/>
    </row>
    <row r="42" spans="1:6" s="112" customFormat="1" ht="87" hidden="1" customHeight="1" outlineLevel="1" x14ac:dyDescent="0.3">
      <c r="A42" s="130" t="s">
        <v>196</v>
      </c>
      <c r="B42" s="130" t="s">
        <v>194</v>
      </c>
      <c r="C42" s="116">
        <v>40</v>
      </c>
      <c r="D42" s="112" t="s">
        <v>434</v>
      </c>
      <c r="E42" s="118" t="s">
        <v>435</v>
      </c>
      <c r="F42" s="118"/>
    </row>
    <row r="43" spans="1:6" s="112" customFormat="1" ht="96.6" hidden="1" outlineLevel="1" x14ac:dyDescent="0.3">
      <c r="A43" s="130" t="s">
        <v>200</v>
      </c>
      <c r="B43" s="130" t="s">
        <v>436</v>
      </c>
      <c r="C43" s="116">
        <v>60</v>
      </c>
      <c r="D43" s="112" t="s">
        <v>437</v>
      </c>
      <c r="E43" s="118" t="s">
        <v>438</v>
      </c>
      <c r="F43" s="118"/>
    </row>
    <row r="44" spans="1:6" s="112" customFormat="1" ht="27.6" hidden="1" outlineLevel="1" x14ac:dyDescent="0.3">
      <c r="A44" s="128" t="s">
        <v>205</v>
      </c>
      <c r="B44" s="128" t="s">
        <v>439</v>
      </c>
      <c r="C44" s="128">
        <f>SUM(C45:C47)/3</f>
        <v>60</v>
      </c>
      <c r="D44" s="111" t="s">
        <v>394</v>
      </c>
      <c r="E44" s="123" t="s">
        <v>395</v>
      </c>
      <c r="F44" s="123" t="s">
        <v>72</v>
      </c>
    </row>
    <row r="45" spans="1:6" s="112" customFormat="1" ht="124.2" hidden="1" outlineLevel="1" x14ac:dyDescent="0.3">
      <c r="A45" s="130" t="s">
        <v>208</v>
      </c>
      <c r="B45" s="130" t="s">
        <v>206</v>
      </c>
      <c r="C45" s="116">
        <v>60</v>
      </c>
      <c r="D45" s="112" t="s">
        <v>440</v>
      </c>
      <c r="E45" s="118" t="s">
        <v>441</v>
      </c>
      <c r="F45" s="118"/>
    </row>
    <row r="46" spans="1:6" s="112" customFormat="1" ht="151.80000000000001" hidden="1" outlineLevel="1" x14ac:dyDescent="0.3">
      <c r="A46" s="130" t="s">
        <v>212</v>
      </c>
      <c r="B46" s="130" t="s">
        <v>211</v>
      </c>
      <c r="C46" s="116">
        <v>60</v>
      </c>
      <c r="D46" s="112" t="s">
        <v>442</v>
      </c>
      <c r="E46" s="118" t="s">
        <v>443</v>
      </c>
      <c r="F46" s="118"/>
    </row>
    <row r="47" spans="1:6" s="112" customFormat="1" ht="55.2" hidden="1" outlineLevel="1" x14ac:dyDescent="0.3">
      <c r="A47" s="130" t="s">
        <v>216</v>
      </c>
      <c r="B47" s="130" t="s">
        <v>215</v>
      </c>
      <c r="C47" s="116">
        <v>60</v>
      </c>
      <c r="D47" s="112" t="s">
        <v>444</v>
      </c>
      <c r="E47" s="118" t="s">
        <v>445</v>
      </c>
      <c r="F47" s="118"/>
    </row>
    <row r="48" spans="1:6" s="112" customFormat="1" ht="27.6" hidden="1" outlineLevel="1" x14ac:dyDescent="0.3">
      <c r="A48" s="128" t="s">
        <v>446</v>
      </c>
      <c r="B48" s="128" t="s">
        <v>219</v>
      </c>
      <c r="C48" s="128">
        <f>SUM(C49:C51)/3</f>
        <v>60</v>
      </c>
      <c r="D48" s="111" t="s">
        <v>394</v>
      </c>
      <c r="E48" s="123" t="s">
        <v>395</v>
      </c>
      <c r="F48" s="123" t="s">
        <v>72</v>
      </c>
    </row>
    <row r="49" spans="1:6" s="112" customFormat="1" ht="110.4" hidden="1" outlineLevel="1" x14ac:dyDescent="0.3">
      <c r="A49" s="130" t="s">
        <v>223</v>
      </c>
      <c r="B49" s="130" t="s">
        <v>447</v>
      </c>
      <c r="C49" s="116">
        <v>60</v>
      </c>
      <c r="D49" s="112" t="s">
        <v>448</v>
      </c>
      <c r="E49" s="95" t="s">
        <v>449</v>
      </c>
      <c r="F49" s="95"/>
    </row>
    <row r="50" spans="1:6" s="112" customFormat="1" ht="96.6" hidden="1" outlineLevel="1" x14ac:dyDescent="0.3">
      <c r="A50" s="130" t="s">
        <v>227</v>
      </c>
      <c r="B50" s="130" t="s">
        <v>226</v>
      </c>
      <c r="C50" s="116">
        <v>60</v>
      </c>
      <c r="D50" s="131" t="s">
        <v>450</v>
      </c>
      <c r="E50" s="95" t="s">
        <v>451</v>
      </c>
      <c r="F50" s="95"/>
    </row>
    <row r="51" spans="1:6" s="112" customFormat="1" ht="151.80000000000001" hidden="1" outlineLevel="1" x14ac:dyDescent="0.3">
      <c r="A51" s="130" t="s">
        <v>223</v>
      </c>
      <c r="B51" s="130" t="s">
        <v>230</v>
      </c>
      <c r="C51" s="116">
        <v>60</v>
      </c>
      <c r="D51" s="131" t="s">
        <v>452</v>
      </c>
      <c r="E51" s="95" t="s">
        <v>453</v>
      </c>
      <c r="F51" s="95"/>
    </row>
    <row r="52" spans="1:6" s="112" customFormat="1" ht="15" customHeight="1" collapsed="1" x14ac:dyDescent="0.3">
      <c r="A52" s="408" t="s">
        <v>338</v>
      </c>
      <c r="B52" s="408"/>
      <c r="C52" s="132">
        <f>(SUM(C44,C48,C39)/3)/100</f>
        <v>0.65</v>
      </c>
      <c r="E52" s="120"/>
    </row>
    <row r="53" spans="1:6" s="112" customFormat="1" ht="15" customHeight="1" x14ac:dyDescent="0.3">
      <c r="A53" s="121"/>
      <c r="B53" s="121" t="s">
        <v>384</v>
      </c>
      <c r="C53" s="122" t="str">
        <f>LOOKUP(C52,[3]Listas!B2:B7,[3]Listas!A2:A7)</f>
        <v>Definido</v>
      </c>
    </row>
    <row r="54" spans="1:6" s="112" customFormat="1" ht="13.8" x14ac:dyDescent="0.3"/>
    <row r="55" spans="1:6" s="112" customFormat="1" ht="13.8" x14ac:dyDescent="0.3">
      <c r="A55" s="111" t="s">
        <v>45</v>
      </c>
      <c r="B55" s="111" t="s">
        <v>44</v>
      </c>
      <c r="C55" s="111" t="s">
        <v>384</v>
      </c>
      <c r="D55" s="397" t="s">
        <v>394</v>
      </c>
      <c r="E55" s="397" t="s">
        <v>395</v>
      </c>
      <c r="F55" s="399" t="s">
        <v>72</v>
      </c>
    </row>
    <row r="56" spans="1:6" s="112" customFormat="1" ht="27.6" outlineLevel="1" x14ac:dyDescent="0.3">
      <c r="A56" s="133" t="s">
        <v>454</v>
      </c>
      <c r="B56" s="133" t="s">
        <v>455</v>
      </c>
      <c r="C56" s="134">
        <f>SUM(C57:C58)/2</f>
        <v>0</v>
      </c>
      <c r="D56" s="398"/>
      <c r="E56" s="398"/>
      <c r="F56" s="400"/>
    </row>
    <row r="57" spans="1:6" s="112" customFormat="1" ht="69" outlineLevel="1" x14ac:dyDescent="0.3">
      <c r="A57" s="135" t="s">
        <v>456</v>
      </c>
      <c r="B57" s="135" t="s">
        <v>457</v>
      </c>
      <c r="C57" s="136">
        <v>0</v>
      </c>
      <c r="D57" s="112" t="s">
        <v>458</v>
      </c>
      <c r="E57" s="137"/>
      <c r="F57" s="137"/>
    </row>
    <row r="58" spans="1:6" s="112" customFormat="1" ht="55.2" outlineLevel="1" x14ac:dyDescent="0.3">
      <c r="A58" s="135" t="s">
        <v>459</v>
      </c>
      <c r="B58" s="135" t="s">
        <v>460</v>
      </c>
      <c r="C58" s="136">
        <v>0</v>
      </c>
      <c r="D58" s="112" t="s">
        <v>461</v>
      </c>
      <c r="E58" s="137"/>
      <c r="F58" s="137"/>
    </row>
    <row r="59" spans="1:6" s="112" customFormat="1" ht="27.6" outlineLevel="1" x14ac:dyDescent="0.3">
      <c r="A59" s="133" t="s">
        <v>462</v>
      </c>
      <c r="B59" s="133" t="s">
        <v>463</v>
      </c>
      <c r="C59" s="138">
        <f>SUM(C60:C65)/6</f>
        <v>3.3333333333333335</v>
      </c>
      <c r="D59" s="111" t="s">
        <v>394</v>
      </c>
      <c r="E59" s="139" t="s">
        <v>395</v>
      </c>
      <c r="F59" s="139" t="s">
        <v>72</v>
      </c>
    </row>
    <row r="60" spans="1:6" s="112" customFormat="1" ht="89.25" customHeight="1" outlineLevel="1" x14ac:dyDescent="0.3">
      <c r="A60" s="135" t="s">
        <v>464</v>
      </c>
      <c r="B60" s="140" t="s">
        <v>465</v>
      </c>
      <c r="C60" s="136">
        <v>0</v>
      </c>
      <c r="D60" s="112" t="s">
        <v>466</v>
      </c>
      <c r="E60" s="137"/>
      <c r="F60" s="141"/>
    </row>
    <row r="61" spans="1:6" s="112" customFormat="1" ht="151.80000000000001" outlineLevel="1" x14ac:dyDescent="0.3">
      <c r="A61" s="135" t="s">
        <v>467</v>
      </c>
      <c r="B61" s="135" t="s">
        <v>468</v>
      </c>
      <c r="C61" s="136">
        <v>20</v>
      </c>
      <c r="D61" s="142" t="s">
        <v>469</v>
      </c>
      <c r="E61" s="137"/>
      <c r="F61" s="141"/>
    </row>
    <row r="62" spans="1:6" s="112" customFormat="1" ht="89.25" customHeight="1" outlineLevel="1" x14ac:dyDescent="0.3">
      <c r="A62" s="135" t="s">
        <v>470</v>
      </c>
      <c r="B62" s="135" t="s">
        <v>471</v>
      </c>
      <c r="C62" s="136">
        <v>0</v>
      </c>
      <c r="D62" s="112" t="s">
        <v>472</v>
      </c>
      <c r="E62" s="141"/>
      <c r="F62" s="141"/>
    </row>
    <row r="63" spans="1:6" s="112" customFormat="1" ht="69" outlineLevel="1" x14ac:dyDescent="0.3">
      <c r="A63" s="135" t="s">
        <v>473</v>
      </c>
      <c r="B63" s="135" t="s">
        <v>474</v>
      </c>
      <c r="C63" s="136">
        <v>0</v>
      </c>
      <c r="D63" s="112" t="s">
        <v>475</v>
      </c>
      <c r="E63" s="141"/>
      <c r="F63" s="141"/>
    </row>
    <row r="64" spans="1:6" s="112" customFormat="1" ht="55.2" outlineLevel="1" x14ac:dyDescent="0.3">
      <c r="A64" s="135" t="s">
        <v>476</v>
      </c>
      <c r="B64" s="135" t="s">
        <v>477</v>
      </c>
      <c r="C64" s="136">
        <v>0</v>
      </c>
      <c r="D64" s="112" t="s">
        <v>478</v>
      </c>
      <c r="E64" s="141"/>
      <c r="F64" s="141"/>
    </row>
    <row r="65" spans="1:6" s="112" customFormat="1" ht="63.75" customHeight="1" outlineLevel="1" x14ac:dyDescent="0.3">
      <c r="A65" s="135" t="s">
        <v>479</v>
      </c>
      <c r="B65" s="135" t="s">
        <v>480</v>
      </c>
      <c r="C65" s="136">
        <v>0</v>
      </c>
      <c r="D65" s="112" t="s">
        <v>481</v>
      </c>
      <c r="E65" s="141"/>
      <c r="F65" s="141"/>
    </row>
    <row r="66" spans="1:6" s="112" customFormat="1" ht="27.6" outlineLevel="1" x14ac:dyDescent="0.3">
      <c r="A66" s="133" t="s">
        <v>482</v>
      </c>
      <c r="B66" s="133" t="s">
        <v>483</v>
      </c>
      <c r="C66" s="133">
        <f>C67</f>
        <v>0</v>
      </c>
      <c r="D66" s="133"/>
      <c r="E66" s="139" t="s">
        <v>395</v>
      </c>
      <c r="F66" s="139" t="s">
        <v>72</v>
      </c>
    </row>
    <row r="67" spans="1:6" s="112" customFormat="1" ht="55.2" outlineLevel="1" x14ac:dyDescent="0.3">
      <c r="A67" s="135" t="s">
        <v>484</v>
      </c>
      <c r="B67" s="140" t="s">
        <v>485</v>
      </c>
      <c r="C67" s="136">
        <v>0</v>
      </c>
      <c r="D67" s="112" t="s">
        <v>486</v>
      </c>
      <c r="E67" s="137"/>
      <c r="F67" s="137"/>
    </row>
    <row r="68" spans="1:6" s="112" customFormat="1" ht="27.6" outlineLevel="1" x14ac:dyDescent="0.3">
      <c r="A68" s="133" t="s">
        <v>487</v>
      </c>
      <c r="B68" s="133" t="s">
        <v>488</v>
      </c>
      <c r="C68" s="133">
        <f>SUM(C69:C73)/5</f>
        <v>8</v>
      </c>
      <c r="D68" s="133"/>
      <c r="E68" s="139" t="s">
        <v>395</v>
      </c>
      <c r="F68" s="139" t="s">
        <v>72</v>
      </c>
    </row>
    <row r="69" spans="1:6" s="112" customFormat="1" ht="55.2" outlineLevel="1" x14ac:dyDescent="0.3">
      <c r="A69" s="135" t="s">
        <v>489</v>
      </c>
      <c r="B69" s="140" t="s">
        <v>490</v>
      </c>
      <c r="C69" s="136">
        <v>0</v>
      </c>
      <c r="D69" s="131" t="s">
        <v>491</v>
      </c>
      <c r="E69" s="141"/>
      <c r="F69" s="137"/>
    </row>
    <row r="70" spans="1:6" s="112" customFormat="1" ht="110.4" outlineLevel="1" x14ac:dyDescent="0.3">
      <c r="A70" s="135" t="s">
        <v>492</v>
      </c>
      <c r="B70" s="140" t="s">
        <v>493</v>
      </c>
      <c r="C70" s="136">
        <v>0</v>
      </c>
      <c r="D70" s="131" t="s">
        <v>494</v>
      </c>
      <c r="E70" s="141"/>
      <c r="F70" s="137"/>
    </row>
    <row r="71" spans="1:6" s="112" customFormat="1" ht="96.6" outlineLevel="1" x14ac:dyDescent="0.3">
      <c r="A71" s="135" t="s">
        <v>495</v>
      </c>
      <c r="B71" s="140" t="s">
        <v>496</v>
      </c>
      <c r="C71" s="136">
        <v>0</v>
      </c>
      <c r="D71" s="131" t="s">
        <v>497</v>
      </c>
      <c r="E71" s="141"/>
      <c r="F71" s="137"/>
    </row>
    <row r="72" spans="1:6" s="112" customFormat="1" ht="55.2" outlineLevel="1" x14ac:dyDescent="0.3">
      <c r="A72" s="135" t="s">
        <v>498</v>
      </c>
      <c r="B72" s="140" t="s">
        <v>499</v>
      </c>
      <c r="C72" s="136">
        <v>20</v>
      </c>
      <c r="D72" s="131" t="s">
        <v>500</v>
      </c>
      <c r="E72" s="137"/>
      <c r="F72" s="137"/>
    </row>
    <row r="73" spans="1:6" s="112" customFormat="1" ht="69" outlineLevel="1" x14ac:dyDescent="0.3">
      <c r="A73" s="135" t="s">
        <v>501</v>
      </c>
      <c r="B73" s="140" t="s">
        <v>502</v>
      </c>
      <c r="C73" s="136">
        <v>20</v>
      </c>
      <c r="D73" s="131" t="s">
        <v>503</v>
      </c>
      <c r="E73" s="137"/>
      <c r="F73" s="137"/>
    </row>
    <row r="74" spans="1:6" s="112" customFormat="1" ht="13.8" x14ac:dyDescent="0.3">
      <c r="A74" s="404" t="s">
        <v>338</v>
      </c>
      <c r="B74" s="404"/>
      <c r="C74" s="119">
        <f>(SUM(C68,C66,C59,C56)/4)/100</f>
        <v>2.8333333333333335E-2</v>
      </c>
      <c r="E74" s="120"/>
    </row>
    <row r="75" spans="1:6" s="112" customFormat="1" ht="13.8" x14ac:dyDescent="0.3">
      <c r="A75" s="121"/>
      <c r="B75" s="121" t="s">
        <v>384</v>
      </c>
      <c r="C75" s="122" t="str">
        <f>LOOKUP(C74,[3]Listas!B2:B7,[3]Listas!A2:A7)</f>
        <v>Inexistente</v>
      </c>
    </row>
    <row r="76" spans="1:6" s="112" customFormat="1" ht="13.8" x14ac:dyDescent="0.3">
      <c r="A76" s="143"/>
      <c r="B76" s="143"/>
      <c r="C76" s="144"/>
    </row>
    <row r="77" spans="1:6" s="112" customFormat="1" ht="13.8" x14ac:dyDescent="0.3">
      <c r="A77" s="145" t="s">
        <v>43</v>
      </c>
      <c r="B77" s="145" t="s">
        <v>42</v>
      </c>
      <c r="C77" s="145" t="s">
        <v>384</v>
      </c>
      <c r="D77" s="397" t="s">
        <v>394</v>
      </c>
      <c r="E77" s="397" t="s">
        <v>395</v>
      </c>
      <c r="F77" s="399" t="s">
        <v>72</v>
      </c>
    </row>
    <row r="78" spans="1:6" s="112" customFormat="1" ht="13.8" outlineLevel="1" x14ac:dyDescent="0.3">
      <c r="A78" s="145" t="s">
        <v>504</v>
      </c>
      <c r="B78" s="145" t="s">
        <v>505</v>
      </c>
      <c r="C78" s="146">
        <f>SUM(C79:C80)/2</f>
        <v>0</v>
      </c>
      <c r="D78" s="398"/>
      <c r="E78" s="398"/>
      <c r="F78" s="400"/>
    </row>
    <row r="79" spans="1:6" s="112" customFormat="1" ht="123.75" customHeight="1" outlineLevel="1" x14ac:dyDescent="0.3">
      <c r="A79" s="147" t="s">
        <v>506</v>
      </c>
      <c r="B79" s="147" t="s">
        <v>507</v>
      </c>
      <c r="C79" s="148">
        <v>0</v>
      </c>
      <c r="D79" s="131" t="s">
        <v>508</v>
      </c>
      <c r="E79" s="141"/>
      <c r="F79" s="141"/>
    </row>
    <row r="80" spans="1:6" s="112" customFormat="1" ht="155.25" customHeight="1" outlineLevel="1" x14ac:dyDescent="0.3">
      <c r="A80" s="149" t="s">
        <v>509</v>
      </c>
      <c r="B80" s="149" t="s">
        <v>510</v>
      </c>
      <c r="C80" s="148">
        <v>0</v>
      </c>
      <c r="D80" s="131" t="s">
        <v>511</v>
      </c>
      <c r="E80" s="141"/>
      <c r="F80" s="141"/>
    </row>
    <row r="81" spans="1:6" s="112" customFormat="1" ht="13.8" x14ac:dyDescent="0.3">
      <c r="A81" s="403" t="s">
        <v>338</v>
      </c>
      <c r="B81" s="403"/>
      <c r="C81" s="150">
        <f>C78/100</f>
        <v>0</v>
      </c>
      <c r="D81" s="151"/>
      <c r="E81" s="120"/>
      <c r="F81" s="120"/>
    </row>
    <row r="82" spans="1:6" s="112" customFormat="1" ht="13.8" x14ac:dyDescent="0.3">
      <c r="A82" s="121"/>
      <c r="B82" s="121" t="s">
        <v>384</v>
      </c>
      <c r="C82" s="122" t="str">
        <f>LOOKUP(C81,[3]Listas!B2:B7,[3]Listas!A2:A7)</f>
        <v>Inexistente</v>
      </c>
    </row>
    <row r="83" spans="1:6" s="112" customFormat="1" ht="13.8" x14ac:dyDescent="0.3">
      <c r="C83" s="152"/>
    </row>
    <row r="84" spans="1:6" s="112" customFormat="1" ht="13.8" x14ac:dyDescent="0.3">
      <c r="A84" s="153" t="s">
        <v>41</v>
      </c>
      <c r="B84" s="153" t="s">
        <v>512</v>
      </c>
      <c r="C84" s="153" t="s">
        <v>385</v>
      </c>
      <c r="D84" s="397" t="s">
        <v>394</v>
      </c>
      <c r="E84" s="397" t="s">
        <v>395</v>
      </c>
      <c r="F84" s="399" t="s">
        <v>72</v>
      </c>
    </row>
    <row r="85" spans="1:6" s="112" customFormat="1" ht="13.8" outlineLevel="1" x14ac:dyDescent="0.3">
      <c r="A85" s="154" t="s">
        <v>513</v>
      </c>
      <c r="B85" s="154" t="s">
        <v>514</v>
      </c>
      <c r="C85" s="155">
        <f>SUM(C86:C91)/6</f>
        <v>23.333333333333332</v>
      </c>
      <c r="D85" s="398"/>
      <c r="E85" s="398"/>
      <c r="F85" s="400"/>
    </row>
    <row r="86" spans="1:6" s="112" customFormat="1" ht="110.4" outlineLevel="1" x14ac:dyDescent="0.3">
      <c r="A86" s="156" t="s">
        <v>515</v>
      </c>
      <c r="B86" s="156" t="s">
        <v>516</v>
      </c>
      <c r="C86" s="136">
        <v>20</v>
      </c>
      <c r="D86" s="112" t="s">
        <v>517</v>
      </c>
      <c r="E86" s="141"/>
      <c r="F86" s="137"/>
    </row>
    <row r="87" spans="1:6" s="112" customFormat="1" ht="165.6" outlineLevel="1" x14ac:dyDescent="0.3">
      <c r="A87" s="157" t="s">
        <v>518</v>
      </c>
      <c r="B87" s="157" t="s">
        <v>519</v>
      </c>
      <c r="C87" s="148">
        <v>20</v>
      </c>
      <c r="D87" s="112" t="s">
        <v>520</v>
      </c>
      <c r="E87" s="141"/>
      <c r="F87" s="137"/>
    </row>
    <row r="88" spans="1:6" s="112" customFormat="1" ht="69" outlineLevel="1" x14ac:dyDescent="0.3">
      <c r="A88" s="157" t="s">
        <v>521</v>
      </c>
      <c r="B88" s="157" t="s">
        <v>522</v>
      </c>
      <c r="C88" s="148">
        <v>20</v>
      </c>
      <c r="D88" s="112" t="s">
        <v>523</v>
      </c>
      <c r="E88" s="141"/>
      <c r="F88" s="137"/>
    </row>
    <row r="89" spans="1:6" s="112" customFormat="1" ht="82.8" outlineLevel="1" x14ac:dyDescent="0.3">
      <c r="A89" s="156" t="s">
        <v>524</v>
      </c>
      <c r="B89" s="156" t="s">
        <v>525</v>
      </c>
      <c r="C89" s="136">
        <v>40</v>
      </c>
      <c r="D89" s="112" t="s">
        <v>526</v>
      </c>
      <c r="E89" s="141"/>
      <c r="F89" s="137"/>
    </row>
    <row r="90" spans="1:6" s="112" customFormat="1" ht="69" outlineLevel="1" x14ac:dyDescent="0.3">
      <c r="A90" s="156" t="s">
        <v>527</v>
      </c>
      <c r="B90" s="156" t="s">
        <v>528</v>
      </c>
      <c r="C90" s="136">
        <v>40</v>
      </c>
      <c r="D90" s="112" t="s">
        <v>529</v>
      </c>
      <c r="E90" s="141"/>
      <c r="F90" s="141"/>
    </row>
    <row r="91" spans="1:6" s="112" customFormat="1" ht="69" outlineLevel="1" x14ac:dyDescent="0.3">
      <c r="A91" s="156" t="s">
        <v>530</v>
      </c>
      <c r="B91" s="156" t="s">
        <v>531</v>
      </c>
      <c r="C91" s="136">
        <v>0</v>
      </c>
      <c r="D91" s="112" t="s">
        <v>532</v>
      </c>
      <c r="E91" s="141"/>
      <c r="F91" s="137"/>
    </row>
    <row r="92" spans="1:6" s="112" customFormat="1" ht="27.6" outlineLevel="1" x14ac:dyDescent="0.3">
      <c r="A92" s="154" t="s">
        <v>533</v>
      </c>
      <c r="B92" s="154" t="s">
        <v>534</v>
      </c>
      <c r="C92" s="158">
        <f>SUM(C93:C101)/9</f>
        <v>24.444444444444443</v>
      </c>
      <c r="D92" s="159" t="s">
        <v>394</v>
      </c>
      <c r="E92" s="139" t="s">
        <v>395</v>
      </c>
      <c r="F92" s="139" t="s">
        <v>72</v>
      </c>
    </row>
    <row r="93" spans="1:6" s="112" customFormat="1" ht="76.5" customHeight="1" outlineLevel="1" x14ac:dyDescent="0.3">
      <c r="A93" s="156" t="s">
        <v>535</v>
      </c>
      <c r="B93" s="160" t="s">
        <v>536</v>
      </c>
      <c r="C93" s="161">
        <v>20</v>
      </c>
      <c r="D93" s="95" t="s">
        <v>537</v>
      </c>
      <c r="E93" s="141"/>
      <c r="F93" s="137"/>
    </row>
    <row r="94" spans="1:6" s="112" customFormat="1" ht="124.2" outlineLevel="1" x14ac:dyDescent="0.3">
      <c r="A94" s="156" t="s">
        <v>538</v>
      </c>
      <c r="B94" s="156" t="s">
        <v>539</v>
      </c>
      <c r="C94" s="161">
        <v>20</v>
      </c>
      <c r="D94" s="95" t="s">
        <v>540</v>
      </c>
      <c r="E94" s="141"/>
      <c r="F94" s="137"/>
    </row>
    <row r="95" spans="1:6" s="112" customFormat="1" ht="124.2" outlineLevel="1" x14ac:dyDescent="0.3">
      <c r="A95" s="156" t="s">
        <v>541</v>
      </c>
      <c r="B95" s="156" t="s">
        <v>542</v>
      </c>
      <c r="C95" s="161">
        <v>20</v>
      </c>
      <c r="D95" s="95" t="s">
        <v>543</v>
      </c>
      <c r="E95" s="141"/>
      <c r="F95" s="137"/>
    </row>
    <row r="96" spans="1:6" s="112" customFormat="1" ht="138" outlineLevel="1" x14ac:dyDescent="0.3">
      <c r="A96" s="156" t="s">
        <v>544</v>
      </c>
      <c r="B96" s="156" t="s">
        <v>545</v>
      </c>
      <c r="C96" s="161">
        <v>60</v>
      </c>
      <c r="D96" s="95" t="s">
        <v>546</v>
      </c>
      <c r="E96" s="141"/>
      <c r="F96" s="137"/>
    </row>
    <row r="97" spans="1:6" s="112" customFormat="1" ht="124.2" outlineLevel="1" x14ac:dyDescent="0.3">
      <c r="A97" s="156" t="s">
        <v>547</v>
      </c>
      <c r="B97" s="156" t="s">
        <v>548</v>
      </c>
      <c r="C97" s="161">
        <v>20</v>
      </c>
      <c r="D97" s="95" t="s">
        <v>549</v>
      </c>
      <c r="E97" s="141"/>
      <c r="F97" s="137"/>
    </row>
    <row r="98" spans="1:6" s="112" customFormat="1" ht="96.6" outlineLevel="1" x14ac:dyDescent="0.3">
      <c r="A98" s="156" t="s">
        <v>550</v>
      </c>
      <c r="B98" s="156" t="s">
        <v>551</v>
      </c>
      <c r="C98" s="161">
        <v>20</v>
      </c>
      <c r="D98" s="95" t="s">
        <v>552</v>
      </c>
      <c r="E98" s="141"/>
      <c r="F98" s="137"/>
    </row>
    <row r="99" spans="1:6" s="112" customFormat="1" ht="110.4" outlineLevel="1" x14ac:dyDescent="0.3">
      <c r="A99" s="156" t="s">
        <v>553</v>
      </c>
      <c r="B99" s="156" t="s">
        <v>554</v>
      </c>
      <c r="C99" s="161">
        <v>40</v>
      </c>
      <c r="D99" s="95" t="s">
        <v>555</v>
      </c>
      <c r="E99" s="141"/>
      <c r="F99" s="137"/>
    </row>
    <row r="100" spans="1:6" s="112" customFormat="1" ht="96.6" outlineLevel="1" x14ac:dyDescent="0.3">
      <c r="A100" s="156" t="s">
        <v>556</v>
      </c>
      <c r="B100" s="156" t="s">
        <v>557</v>
      </c>
      <c r="C100" s="161">
        <v>20</v>
      </c>
      <c r="D100" s="95" t="s">
        <v>558</v>
      </c>
      <c r="E100" s="141"/>
      <c r="F100" s="137"/>
    </row>
    <row r="101" spans="1:6" s="112" customFormat="1" ht="82.8" outlineLevel="1" x14ac:dyDescent="0.3">
      <c r="A101" s="156" t="s">
        <v>559</v>
      </c>
      <c r="B101" s="156" t="s">
        <v>560</v>
      </c>
      <c r="C101" s="161">
        <v>0</v>
      </c>
      <c r="D101" s="95" t="s">
        <v>561</v>
      </c>
      <c r="E101" s="141"/>
      <c r="F101" s="137"/>
    </row>
    <row r="102" spans="1:6" s="112" customFormat="1" ht="13.8" x14ac:dyDescent="0.3">
      <c r="A102" s="402" t="s">
        <v>338</v>
      </c>
      <c r="B102" s="402"/>
      <c r="C102" s="162">
        <f>(SUM(C92,C85)/2)/100</f>
        <v>0.23888888888888885</v>
      </c>
      <c r="E102" s="120"/>
    </row>
    <row r="103" spans="1:6" s="112" customFormat="1" ht="13.8" x14ac:dyDescent="0.3">
      <c r="A103" s="121"/>
      <c r="B103" s="121" t="s">
        <v>384</v>
      </c>
      <c r="C103" s="122" t="str">
        <f>LOOKUP(C102,[3]Listas!B2:B7,[3]Listas!A2:A7)</f>
        <v>Inicial</v>
      </c>
    </row>
    <row r="104" spans="1:6" s="112" customFormat="1" ht="13.8" x14ac:dyDescent="0.3"/>
    <row r="105" spans="1:6" s="112" customFormat="1" ht="41.25" customHeight="1" x14ac:dyDescent="0.3">
      <c r="A105" s="145" t="s">
        <v>39</v>
      </c>
      <c r="B105" s="145" t="s">
        <v>562</v>
      </c>
      <c r="C105" s="145" t="s">
        <v>385</v>
      </c>
      <c r="D105" s="397" t="s">
        <v>394</v>
      </c>
      <c r="E105" s="397" t="s">
        <v>395</v>
      </c>
      <c r="F105" s="399" t="s">
        <v>72</v>
      </c>
    </row>
    <row r="106" spans="1:6" s="112" customFormat="1" ht="27.6" outlineLevel="1" x14ac:dyDescent="0.3">
      <c r="A106" s="145" t="s">
        <v>563</v>
      </c>
      <c r="B106" s="145" t="s">
        <v>564</v>
      </c>
      <c r="C106" s="146">
        <f>SUM(C107:C110)/4</f>
        <v>55</v>
      </c>
      <c r="D106" s="398"/>
      <c r="E106" s="398"/>
      <c r="F106" s="400"/>
    </row>
    <row r="107" spans="1:6" s="112" customFormat="1" ht="124.2" outlineLevel="1" x14ac:dyDescent="0.3">
      <c r="A107" s="163" t="s">
        <v>565</v>
      </c>
      <c r="B107" s="163" t="s">
        <v>566</v>
      </c>
      <c r="C107" s="161">
        <v>80</v>
      </c>
      <c r="D107" s="95" t="s">
        <v>567</v>
      </c>
      <c r="E107" s="141"/>
      <c r="F107" s="137"/>
    </row>
    <row r="108" spans="1:6" s="112" customFormat="1" ht="69" outlineLevel="1" x14ac:dyDescent="0.3">
      <c r="A108" s="164" t="s">
        <v>568</v>
      </c>
      <c r="B108" s="164" t="s">
        <v>569</v>
      </c>
      <c r="C108" s="161">
        <v>60</v>
      </c>
      <c r="D108" s="95" t="s">
        <v>570</v>
      </c>
      <c r="E108" s="141"/>
      <c r="F108" s="137"/>
    </row>
    <row r="109" spans="1:6" s="112" customFormat="1" ht="96.6" outlineLevel="1" x14ac:dyDescent="0.3">
      <c r="A109" s="163" t="s">
        <v>571</v>
      </c>
      <c r="B109" s="163" t="s">
        <v>572</v>
      </c>
      <c r="C109" s="161">
        <v>40</v>
      </c>
      <c r="D109" s="95" t="s">
        <v>573</v>
      </c>
      <c r="E109" s="141"/>
      <c r="F109" s="137"/>
    </row>
    <row r="110" spans="1:6" s="112" customFormat="1" ht="193.2" outlineLevel="1" x14ac:dyDescent="0.3">
      <c r="A110" s="163" t="s">
        <v>574</v>
      </c>
      <c r="B110" s="163" t="s">
        <v>575</v>
      </c>
      <c r="C110" s="161">
        <v>40</v>
      </c>
      <c r="D110" s="95" t="s">
        <v>576</v>
      </c>
      <c r="E110" s="137"/>
      <c r="F110" s="137"/>
    </row>
    <row r="111" spans="1:6" s="112" customFormat="1" ht="27.6" outlineLevel="1" x14ac:dyDescent="0.3">
      <c r="A111" s="145" t="s">
        <v>577</v>
      </c>
      <c r="B111" s="145" t="s">
        <v>578</v>
      </c>
      <c r="C111" s="145">
        <f>C112</f>
        <v>60</v>
      </c>
      <c r="D111" s="165" t="s">
        <v>394</v>
      </c>
      <c r="E111" s="139" t="s">
        <v>395</v>
      </c>
      <c r="F111" s="139" t="s">
        <v>72</v>
      </c>
    </row>
    <row r="112" spans="1:6" s="112" customFormat="1" ht="248.4" outlineLevel="1" x14ac:dyDescent="0.3">
      <c r="A112" s="154" t="s">
        <v>579</v>
      </c>
      <c r="B112" s="163" t="s">
        <v>580</v>
      </c>
      <c r="C112" s="136">
        <v>60</v>
      </c>
      <c r="D112" s="112" t="s">
        <v>581</v>
      </c>
      <c r="E112" s="137"/>
      <c r="F112" s="137"/>
    </row>
    <row r="113" spans="1:6" s="112" customFormat="1" ht="27.6" outlineLevel="1" x14ac:dyDescent="0.3">
      <c r="A113" s="145" t="s">
        <v>582</v>
      </c>
      <c r="B113" s="145" t="s">
        <v>583</v>
      </c>
      <c r="C113" s="145">
        <f>C114</f>
        <v>100</v>
      </c>
      <c r="D113" s="111" t="s">
        <v>394</v>
      </c>
      <c r="E113" s="139" t="s">
        <v>395</v>
      </c>
      <c r="F113" s="139" t="s">
        <v>72</v>
      </c>
    </row>
    <row r="114" spans="1:6" s="112" customFormat="1" ht="138" outlineLevel="1" x14ac:dyDescent="0.3">
      <c r="A114" s="163" t="s">
        <v>584</v>
      </c>
      <c r="B114" s="163" t="s">
        <v>585</v>
      </c>
      <c r="C114" s="136">
        <v>100</v>
      </c>
      <c r="D114" s="112" t="s">
        <v>586</v>
      </c>
      <c r="E114" s="137"/>
      <c r="F114" s="137"/>
    </row>
    <row r="115" spans="1:6" s="112" customFormat="1" ht="27.6" outlineLevel="1" x14ac:dyDescent="0.3">
      <c r="A115" s="145" t="s">
        <v>587</v>
      </c>
      <c r="B115" s="145" t="s">
        <v>588</v>
      </c>
      <c r="C115" s="145">
        <f>SUM(C116:C119)/4</f>
        <v>45</v>
      </c>
      <c r="D115" s="159" t="s">
        <v>394</v>
      </c>
      <c r="E115" s="139" t="s">
        <v>395</v>
      </c>
      <c r="F115" s="139" t="s">
        <v>72</v>
      </c>
    </row>
    <row r="116" spans="1:6" s="112" customFormat="1" ht="262.2" outlineLevel="1" x14ac:dyDescent="0.3">
      <c r="A116" s="163" t="s">
        <v>589</v>
      </c>
      <c r="B116" s="163" t="s">
        <v>590</v>
      </c>
      <c r="C116" s="166">
        <v>20</v>
      </c>
      <c r="D116" s="95" t="s">
        <v>591</v>
      </c>
      <c r="E116" s="141"/>
      <c r="F116" s="141"/>
    </row>
    <row r="117" spans="1:6" s="112" customFormat="1" ht="110.4" outlineLevel="1" x14ac:dyDescent="0.3">
      <c r="A117" s="163" t="s">
        <v>592</v>
      </c>
      <c r="B117" s="163" t="s">
        <v>593</v>
      </c>
      <c r="C117" s="166">
        <v>20</v>
      </c>
      <c r="D117" s="95" t="s">
        <v>594</v>
      </c>
      <c r="E117" s="141"/>
      <c r="F117" s="141"/>
    </row>
    <row r="118" spans="1:6" s="112" customFormat="1" ht="138" outlineLevel="1" x14ac:dyDescent="0.3">
      <c r="A118" s="163" t="s">
        <v>595</v>
      </c>
      <c r="B118" s="163" t="s">
        <v>596</v>
      </c>
      <c r="C118" s="166">
        <v>60</v>
      </c>
      <c r="D118" s="95" t="s">
        <v>597</v>
      </c>
      <c r="E118" s="141"/>
      <c r="F118" s="141"/>
    </row>
    <row r="119" spans="1:6" s="112" customFormat="1" ht="57" customHeight="1" outlineLevel="1" x14ac:dyDescent="0.3">
      <c r="A119" s="163" t="s">
        <v>598</v>
      </c>
      <c r="B119" s="163" t="s">
        <v>599</v>
      </c>
      <c r="C119" s="166">
        <v>80</v>
      </c>
      <c r="D119" s="167" t="s">
        <v>600</v>
      </c>
      <c r="E119" s="141"/>
      <c r="F119" s="141"/>
    </row>
    <row r="120" spans="1:6" s="112" customFormat="1" ht="33" customHeight="1" outlineLevel="1" x14ac:dyDescent="0.3">
      <c r="A120" s="145" t="s">
        <v>601</v>
      </c>
      <c r="B120" s="145" t="s">
        <v>602</v>
      </c>
      <c r="C120" s="145">
        <f>C121</f>
        <v>60</v>
      </c>
      <c r="D120" s="165" t="s">
        <v>394</v>
      </c>
      <c r="E120" s="139" t="s">
        <v>395</v>
      </c>
      <c r="F120" s="139" t="s">
        <v>72</v>
      </c>
    </row>
    <row r="121" spans="1:6" s="112" customFormat="1" ht="248.4" outlineLevel="1" x14ac:dyDescent="0.3">
      <c r="A121" s="163" t="s">
        <v>603</v>
      </c>
      <c r="B121" s="163" t="s">
        <v>604</v>
      </c>
      <c r="C121" s="136">
        <v>60</v>
      </c>
      <c r="D121" s="112" t="s">
        <v>605</v>
      </c>
      <c r="E121" s="137"/>
      <c r="F121" s="137"/>
    </row>
    <row r="122" spans="1:6" s="112" customFormat="1" ht="35.25" customHeight="1" outlineLevel="1" x14ac:dyDescent="0.3">
      <c r="A122" s="145" t="s">
        <v>606</v>
      </c>
      <c r="B122" s="145" t="s">
        <v>607</v>
      </c>
      <c r="C122" s="146">
        <f>SUM(C123:C124)/2</f>
        <v>70</v>
      </c>
      <c r="D122" s="159" t="s">
        <v>394</v>
      </c>
      <c r="E122" s="139" t="s">
        <v>395</v>
      </c>
      <c r="F122" s="139" t="s">
        <v>72</v>
      </c>
    </row>
    <row r="123" spans="1:6" s="112" customFormat="1" ht="165.6" outlineLevel="1" x14ac:dyDescent="0.3">
      <c r="A123" s="163" t="s">
        <v>608</v>
      </c>
      <c r="B123" s="163" t="s">
        <v>609</v>
      </c>
      <c r="C123" s="161">
        <v>80</v>
      </c>
      <c r="D123" s="95" t="s">
        <v>610</v>
      </c>
      <c r="E123" s="137"/>
      <c r="F123" s="137"/>
    </row>
    <row r="124" spans="1:6" s="112" customFormat="1" ht="82.8" outlineLevel="1" x14ac:dyDescent="0.3">
      <c r="A124" s="163" t="s">
        <v>611</v>
      </c>
      <c r="B124" s="163" t="s">
        <v>612</v>
      </c>
      <c r="C124" s="161">
        <v>60</v>
      </c>
      <c r="D124" s="95" t="s">
        <v>613</v>
      </c>
      <c r="E124" s="137"/>
      <c r="F124" s="137"/>
    </row>
    <row r="125" spans="1:6" s="112" customFormat="1" ht="27.6" outlineLevel="1" x14ac:dyDescent="0.3">
      <c r="A125" s="145" t="s">
        <v>614</v>
      </c>
      <c r="B125" s="145" t="s">
        <v>615</v>
      </c>
      <c r="C125" s="146">
        <f>C126</f>
        <v>40</v>
      </c>
      <c r="D125" s="165" t="s">
        <v>394</v>
      </c>
      <c r="E125" s="139" t="s">
        <v>395</v>
      </c>
      <c r="F125" s="139" t="s">
        <v>72</v>
      </c>
    </row>
    <row r="126" spans="1:6" s="112" customFormat="1" ht="124.2" outlineLevel="1" x14ac:dyDescent="0.3">
      <c r="A126" s="168" t="s">
        <v>616</v>
      </c>
      <c r="B126" s="168" t="s">
        <v>617</v>
      </c>
      <c r="C126" s="136">
        <v>40</v>
      </c>
      <c r="D126" s="112" t="s">
        <v>618</v>
      </c>
      <c r="E126" s="137"/>
      <c r="F126" s="137"/>
    </row>
    <row r="127" spans="1:6" s="112" customFormat="1" ht="13.8" x14ac:dyDescent="0.3">
      <c r="A127" s="403" t="s">
        <v>338</v>
      </c>
      <c r="B127" s="403"/>
      <c r="C127" s="150">
        <f>(SUM(C125,C122,C120,C115,C113,C111,C106)/7)/100</f>
        <v>0.61428571428571432</v>
      </c>
      <c r="E127" s="120"/>
    </row>
    <row r="128" spans="1:6" s="112" customFormat="1" ht="13.8" x14ac:dyDescent="0.3">
      <c r="A128" s="121"/>
      <c r="B128" s="121" t="s">
        <v>384</v>
      </c>
      <c r="C128" s="122" t="str">
        <f>LOOKUP(C127,[3]Listas!B2:B7,[3]Listas!A2:A7)</f>
        <v>Definido</v>
      </c>
    </row>
    <row r="129" spans="1:6" s="112" customFormat="1" ht="13.8" x14ac:dyDescent="0.3">
      <c r="A129" s="169"/>
      <c r="B129" s="169"/>
    </row>
    <row r="130" spans="1:6" s="112" customFormat="1" ht="34.5" customHeight="1" x14ac:dyDescent="0.3">
      <c r="A130" s="170" t="s">
        <v>37</v>
      </c>
      <c r="B130" s="170" t="s">
        <v>36</v>
      </c>
      <c r="C130" s="145" t="s">
        <v>385</v>
      </c>
      <c r="D130" s="397" t="s">
        <v>394</v>
      </c>
      <c r="E130" s="397" t="s">
        <v>395</v>
      </c>
      <c r="F130" s="399" t="s">
        <v>72</v>
      </c>
    </row>
    <row r="131" spans="1:6" s="112" customFormat="1" ht="35.25" customHeight="1" outlineLevel="1" x14ac:dyDescent="0.3">
      <c r="A131" s="170" t="s">
        <v>619</v>
      </c>
      <c r="B131" s="170" t="s">
        <v>620</v>
      </c>
      <c r="C131" s="171">
        <f>SUM(C132:C134)/3</f>
        <v>46.666666666666664</v>
      </c>
      <c r="D131" s="398"/>
      <c r="E131" s="398"/>
      <c r="F131" s="400"/>
    </row>
    <row r="132" spans="1:6" s="112" customFormat="1" ht="55.2" outlineLevel="1" x14ac:dyDescent="0.3">
      <c r="A132" s="172" t="s">
        <v>621</v>
      </c>
      <c r="B132" s="172" t="s">
        <v>622</v>
      </c>
      <c r="C132" s="136">
        <v>20</v>
      </c>
      <c r="D132" s="112" t="s">
        <v>623</v>
      </c>
      <c r="E132" s="141"/>
      <c r="F132" s="137"/>
    </row>
    <row r="133" spans="1:6" s="112" customFormat="1" ht="69" outlineLevel="1" x14ac:dyDescent="0.3">
      <c r="A133" s="173" t="s">
        <v>624</v>
      </c>
      <c r="B133" s="173" t="s">
        <v>625</v>
      </c>
      <c r="C133" s="136">
        <v>60</v>
      </c>
      <c r="D133" s="112" t="s">
        <v>626</v>
      </c>
      <c r="E133" s="141"/>
      <c r="F133" s="137"/>
    </row>
    <row r="134" spans="1:6" s="112" customFormat="1" ht="27.6" outlineLevel="1" x14ac:dyDescent="0.3">
      <c r="A134" s="172" t="s">
        <v>627</v>
      </c>
      <c r="B134" s="172" t="s">
        <v>628</v>
      </c>
      <c r="C134" s="136">
        <v>60</v>
      </c>
      <c r="D134" s="112" t="s">
        <v>629</v>
      </c>
      <c r="E134" s="141"/>
      <c r="F134" s="137"/>
    </row>
    <row r="135" spans="1:6" s="112" customFormat="1" ht="14.25" customHeight="1" outlineLevel="1" x14ac:dyDescent="0.3">
      <c r="A135" s="170" t="s">
        <v>630</v>
      </c>
      <c r="B135" s="170" t="s">
        <v>631</v>
      </c>
      <c r="C135" s="174">
        <f>SUM(C136:C139)/4</f>
        <v>30</v>
      </c>
      <c r="D135" s="111" t="s">
        <v>394</v>
      </c>
      <c r="E135" s="139" t="s">
        <v>395</v>
      </c>
      <c r="F135" s="139" t="s">
        <v>72</v>
      </c>
    </row>
    <row r="136" spans="1:6" s="112" customFormat="1" ht="96.6" outlineLevel="1" x14ac:dyDescent="0.3">
      <c r="A136" s="172" t="s">
        <v>632</v>
      </c>
      <c r="B136" s="172" t="s">
        <v>633</v>
      </c>
      <c r="C136" s="136">
        <v>20</v>
      </c>
      <c r="D136" s="112" t="s">
        <v>634</v>
      </c>
      <c r="E136" s="141"/>
      <c r="F136" s="137"/>
    </row>
    <row r="137" spans="1:6" s="112" customFormat="1" ht="82.8" outlineLevel="1" x14ac:dyDescent="0.3">
      <c r="A137" s="172" t="s">
        <v>635</v>
      </c>
      <c r="B137" s="172" t="s">
        <v>636</v>
      </c>
      <c r="C137" s="136">
        <v>20</v>
      </c>
      <c r="D137" s="112" t="s">
        <v>637</v>
      </c>
      <c r="E137" s="141"/>
      <c r="F137" s="137"/>
    </row>
    <row r="138" spans="1:6" s="112" customFormat="1" ht="55.2" outlineLevel="1" x14ac:dyDescent="0.3">
      <c r="A138" s="172" t="s">
        <v>638</v>
      </c>
      <c r="B138" s="172" t="s">
        <v>639</v>
      </c>
      <c r="C138" s="136">
        <v>20</v>
      </c>
      <c r="D138" s="112" t="s">
        <v>640</v>
      </c>
      <c r="E138" s="137"/>
      <c r="F138" s="137"/>
    </row>
    <row r="139" spans="1:6" s="112" customFormat="1" ht="27.6" outlineLevel="1" x14ac:dyDescent="0.3">
      <c r="A139" s="172" t="s">
        <v>641</v>
      </c>
      <c r="B139" s="172" t="s">
        <v>642</v>
      </c>
      <c r="C139" s="136">
        <v>60</v>
      </c>
      <c r="D139" s="112" t="s">
        <v>643</v>
      </c>
      <c r="E139" s="137"/>
      <c r="F139" s="137"/>
    </row>
    <row r="140" spans="1:6" s="112" customFormat="1" ht="13.8" x14ac:dyDescent="0.3">
      <c r="A140" s="402" t="s">
        <v>338</v>
      </c>
      <c r="B140" s="402"/>
      <c r="C140" s="162">
        <f>(SUM(C135,C131)/2)/100</f>
        <v>0.3833333333333333</v>
      </c>
      <c r="E140" s="95"/>
      <c r="F140" s="95"/>
    </row>
    <row r="141" spans="1:6" s="112" customFormat="1" ht="13.8" x14ac:dyDescent="0.3">
      <c r="A141" s="121"/>
      <c r="B141" s="121" t="s">
        <v>384</v>
      </c>
      <c r="C141" s="122" t="str">
        <f>LOOKUP(C140,[3]Listas!B2:B7,[3]Listas!A2:A7)</f>
        <v>Inicial</v>
      </c>
    </row>
    <row r="142" spans="1:6" s="112" customFormat="1" ht="13.8" x14ac:dyDescent="0.3">
      <c r="A142" s="169"/>
      <c r="B142" s="169"/>
    </row>
    <row r="143" spans="1:6" s="112" customFormat="1" ht="27.6" x14ac:dyDescent="0.3">
      <c r="A143" s="175" t="s">
        <v>35</v>
      </c>
      <c r="B143" s="175" t="s">
        <v>34</v>
      </c>
      <c r="C143" s="145" t="s">
        <v>385</v>
      </c>
      <c r="D143" s="397" t="s">
        <v>394</v>
      </c>
      <c r="E143" s="397" t="s">
        <v>395</v>
      </c>
      <c r="F143" s="399" t="s">
        <v>72</v>
      </c>
    </row>
    <row r="144" spans="1:6" s="112" customFormat="1" ht="27.6" outlineLevel="1" x14ac:dyDescent="0.3">
      <c r="A144" s="176" t="s">
        <v>644</v>
      </c>
      <c r="B144" s="176" t="s">
        <v>645</v>
      </c>
      <c r="C144" s="171">
        <f>SUM(C145:C147)/3</f>
        <v>40</v>
      </c>
      <c r="D144" s="398"/>
      <c r="E144" s="398"/>
      <c r="F144" s="400"/>
    </row>
    <row r="145" spans="1:6" s="112" customFormat="1" ht="91.5" customHeight="1" outlineLevel="1" x14ac:dyDescent="0.3">
      <c r="A145" s="177" t="s">
        <v>646</v>
      </c>
      <c r="B145" s="177" t="s">
        <v>647</v>
      </c>
      <c r="C145" s="136">
        <v>60</v>
      </c>
      <c r="D145" s="112" t="s">
        <v>648</v>
      </c>
      <c r="E145" s="137"/>
      <c r="F145" s="141"/>
    </row>
    <row r="146" spans="1:6" s="112" customFormat="1" ht="69" outlineLevel="1" x14ac:dyDescent="0.3">
      <c r="A146" s="177" t="s">
        <v>649</v>
      </c>
      <c r="B146" s="177" t="s">
        <v>650</v>
      </c>
      <c r="C146" s="136">
        <v>20</v>
      </c>
      <c r="D146" s="112" t="s">
        <v>651</v>
      </c>
      <c r="E146" s="141"/>
      <c r="F146" s="141"/>
    </row>
    <row r="147" spans="1:6" s="112" customFormat="1" ht="55.2" outlineLevel="1" x14ac:dyDescent="0.3">
      <c r="A147" s="177" t="s">
        <v>652</v>
      </c>
      <c r="B147" s="177" t="s">
        <v>653</v>
      </c>
      <c r="C147" s="136">
        <v>40</v>
      </c>
      <c r="D147" s="112" t="s">
        <v>654</v>
      </c>
      <c r="E147" s="141"/>
      <c r="F147" s="141"/>
    </row>
    <row r="148" spans="1:6" s="112" customFormat="1" ht="27.6" outlineLevel="1" x14ac:dyDescent="0.3">
      <c r="A148" s="176" t="s">
        <v>655</v>
      </c>
      <c r="B148" s="176" t="s">
        <v>656</v>
      </c>
      <c r="C148" s="171">
        <f>SUM(C149:C157)/9</f>
        <v>40</v>
      </c>
      <c r="D148" s="111" t="s">
        <v>394</v>
      </c>
      <c r="E148" s="139" t="s">
        <v>395</v>
      </c>
      <c r="F148" s="139" t="s">
        <v>72</v>
      </c>
    </row>
    <row r="149" spans="1:6" s="112" customFormat="1" ht="41.4" outlineLevel="1" x14ac:dyDescent="0.3">
      <c r="A149" s="177" t="s">
        <v>657</v>
      </c>
      <c r="B149" s="177" t="s">
        <v>658</v>
      </c>
      <c r="C149" s="136">
        <v>60</v>
      </c>
      <c r="D149" s="112" t="s">
        <v>659</v>
      </c>
      <c r="E149" s="137"/>
      <c r="F149" s="137"/>
    </row>
    <row r="150" spans="1:6" s="112" customFormat="1" ht="147.75" customHeight="1" outlineLevel="1" x14ac:dyDescent="0.3">
      <c r="A150" s="177" t="s">
        <v>660</v>
      </c>
      <c r="B150" s="177" t="s">
        <v>661</v>
      </c>
      <c r="C150" s="136">
        <v>40</v>
      </c>
      <c r="D150" s="112" t="s">
        <v>662</v>
      </c>
      <c r="E150" s="137"/>
      <c r="F150" s="137"/>
    </row>
    <row r="151" spans="1:6" s="112" customFormat="1" ht="64.5" customHeight="1" outlineLevel="1" x14ac:dyDescent="0.3">
      <c r="A151" s="177" t="s">
        <v>663</v>
      </c>
      <c r="B151" s="177" t="s">
        <v>664</v>
      </c>
      <c r="C151" s="136">
        <v>20</v>
      </c>
      <c r="D151" s="112" t="s">
        <v>665</v>
      </c>
      <c r="E151" s="137"/>
      <c r="F151" s="137"/>
    </row>
    <row r="152" spans="1:6" s="112" customFormat="1" ht="51" customHeight="1" outlineLevel="1" x14ac:dyDescent="0.3">
      <c r="A152" s="177" t="s">
        <v>666</v>
      </c>
      <c r="B152" s="177" t="s">
        <v>667</v>
      </c>
      <c r="C152" s="136">
        <v>40</v>
      </c>
      <c r="D152" s="112" t="s">
        <v>668</v>
      </c>
      <c r="E152" s="141"/>
      <c r="F152" s="137"/>
    </row>
    <row r="153" spans="1:6" s="112" customFormat="1" ht="50.25" customHeight="1" outlineLevel="1" x14ac:dyDescent="0.3">
      <c r="A153" s="177" t="s">
        <v>669</v>
      </c>
      <c r="B153" s="177" t="s">
        <v>670</v>
      </c>
      <c r="C153" s="136">
        <v>60</v>
      </c>
      <c r="D153" s="112" t="s">
        <v>671</v>
      </c>
      <c r="E153" s="141"/>
      <c r="F153" s="137"/>
    </row>
    <row r="154" spans="1:6" s="112" customFormat="1" ht="55.2" outlineLevel="1" x14ac:dyDescent="0.3">
      <c r="A154" s="177" t="s">
        <v>672</v>
      </c>
      <c r="B154" s="177" t="s">
        <v>673</v>
      </c>
      <c r="C154" s="136">
        <v>40</v>
      </c>
      <c r="D154" s="112" t="s">
        <v>674</v>
      </c>
      <c r="E154" s="141"/>
      <c r="F154" s="137"/>
    </row>
    <row r="155" spans="1:6" s="112" customFormat="1" ht="69" outlineLevel="1" x14ac:dyDescent="0.3">
      <c r="A155" s="177" t="s">
        <v>675</v>
      </c>
      <c r="B155" s="177" t="s">
        <v>676</v>
      </c>
      <c r="C155" s="136">
        <v>40</v>
      </c>
      <c r="D155" s="112" t="s">
        <v>677</v>
      </c>
      <c r="E155" s="141"/>
      <c r="F155" s="137"/>
    </row>
    <row r="156" spans="1:6" s="112" customFormat="1" ht="55.2" outlineLevel="1" x14ac:dyDescent="0.3">
      <c r="A156" s="177" t="s">
        <v>678</v>
      </c>
      <c r="B156" s="177" t="s">
        <v>679</v>
      </c>
      <c r="C156" s="136">
        <v>40</v>
      </c>
      <c r="D156" s="112" t="s">
        <v>680</v>
      </c>
      <c r="E156" s="141"/>
      <c r="F156" s="137"/>
    </row>
    <row r="157" spans="1:6" s="112" customFormat="1" ht="55.2" outlineLevel="1" x14ac:dyDescent="0.3">
      <c r="A157" s="177" t="s">
        <v>681</v>
      </c>
      <c r="B157" s="177" t="s">
        <v>682</v>
      </c>
      <c r="C157" s="136">
        <v>20</v>
      </c>
      <c r="D157" s="112" t="s">
        <v>683</v>
      </c>
      <c r="E157" s="141"/>
      <c r="F157" s="137"/>
    </row>
    <row r="158" spans="1:6" s="112" customFormat="1" ht="27.6" outlineLevel="1" x14ac:dyDescent="0.3">
      <c r="A158" s="176" t="s">
        <v>684</v>
      </c>
      <c r="B158" s="176" t="s">
        <v>685</v>
      </c>
      <c r="C158" s="176">
        <f>C159</f>
        <v>0</v>
      </c>
      <c r="D158" s="111" t="s">
        <v>394</v>
      </c>
      <c r="E158" s="139" t="s">
        <v>395</v>
      </c>
      <c r="F158" s="139" t="s">
        <v>72</v>
      </c>
    </row>
    <row r="159" spans="1:6" s="112" customFormat="1" ht="86.25" customHeight="1" outlineLevel="1" x14ac:dyDescent="0.3">
      <c r="A159" s="177" t="s">
        <v>686</v>
      </c>
      <c r="B159" s="178" t="s">
        <v>687</v>
      </c>
      <c r="C159" s="136">
        <v>0</v>
      </c>
      <c r="D159" s="112" t="s">
        <v>688</v>
      </c>
      <c r="E159" s="137"/>
      <c r="F159" s="137"/>
    </row>
    <row r="160" spans="1:6" s="112" customFormat="1" ht="13.8" x14ac:dyDescent="0.3">
      <c r="A160" s="402" t="s">
        <v>338</v>
      </c>
      <c r="B160" s="402"/>
      <c r="C160" s="162">
        <f>(SUM(C158,C148,C144)/3)/100</f>
        <v>0.26666666666666666</v>
      </c>
      <c r="E160" s="120"/>
    </row>
    <row r="161" spans="1:6" s="112" customFormat="1" ht="13.8" x14ac:dyDescent="0.3">
      <c r="A161" s="121"/>
      <c r="B161" s="121" t="s">
        <v>384</v>
      </c>
      <c r="C161" s="122" t="str">
        <f>LOOKUP(C160,[3]Listas!B2:B7,[3]Listas!A2:A7)</f>
        <v>Inicial</v>
      </c>
    </row>
    <row r="162" spans="1:6" s="112" customFormat="1" ht="13.8" x14ac:dyDescent="0.3"/>
    <row r="163" spans="1:6" s="112" customFormat="1" ht="38.25" customHeight="1" x14ac:dyDescent="0.3">
      <c r="A163" s="175" t="s">
        <v>33</v>
      </c>
      <c r="B163" s="175" t="s">
        <v>32</v>
      </c>
      <c r="C163" s="145" t="s">
        <v>385</v>
      </c>
      <c r="D163" s="397" t="s">
        <v>394</v>
      </c>
      <c r="E163" s="397" t="s">
        <v>395</v>
      </c>
      <c r="F163" s="399" t="s">
        <v>72</v>
      </c>
    </row>
    <row r="164" spans="1:6" s="112" customFormat="1" ht="27.6" outlineLevel="1" x14ac:dyDescent="0.3">
      <c r="A164" s="176" t="s">
        <v>304</v>
      </c>
      <c r="B164" s="176" t="s">
        <v>689</v>
      </c>
      <c r="C164" s="171">
        <f>SUM(C165:C167)/3</f>
        <v>26.666666666666668</v>
      </c>
      <c r="D164" s="398"/>
      <c r="E164" s="398"/>
      <c r="F164" s="400"/>
    </row>
    <row r="165" spans="1:6" s="112" customFormat="1" ht="124.2" outlineLevel="1" x14ac:dyDescent="0.3">
      <c r="A165" s="177" t="s">
        <v>690</v>
      </c>
      <c r="B165" s="177" t="s">
        <v>691</v>
      </c>
      <c r="C165" s="161">
        <v>20</v>
      </c>
      <c r="D165" s="95" t="s">
        <v>692</v>
      </c>
      <c r="E165" s="141"/>
      <c r="F165" s="141"/>
    </row>
    <row r="166" spans="1:6" s="112" customFormat="1" ht="69" outlineLevel="1" x14ac:dyDescent="0.3">
      <c r="A166" s="177" t="s">
        <v>693</v>
      </c>
      <c r="B166" s="177" t="s">
        <v>694</v>
      </c>
      <c r="C166" s="161">
        <v>20</v>
      </c>
      <c r="D166" s="95" t="s">
        <v>695</v>
      </c>
      <c r="E166" s="141"/>
      <c r="F166" s="141"/>
    </row>
    <row r="167" spans="1:6" s="112" customFormat="1" ht="82.8" outlineLevel="1" x14ac:dyDescent="0.3">
      <c r="A167" s="177" t="s">
        <v>696</v>
      </c>
      <c r="B167" s="177" t="s">
        <v>697</v>
      </c>
      <c r="C167" s="161">
        <v>40</v>
      </c>
      <c r="D167" s="95" t="s">
        <v>698</v>
      </c>
      <c r="E167" s="141"/>
      <c r="F167" s="141"/>
    </row>
    <row r="168" spans="1:6" s="112" customFormat="1" ht="27.6" outlineLevel="1" x14ac:dyDescent="0.3">
      <c r="A168" s="176" t="s">
        <v>308</v>
      </c>
      <c r="B168" s="176" t="s">
        <v>306</v>
      </c>
      <c r="C168" s="146">
        <f>SUM(C169:C170)/2</f>
        <v>20</v>
      </c>
      <c r="D168" s="123" t="s">
        <v>394</v>
      </c>
      <c r="E168" s="139" t="s">
        <v>395</v>
      </c>
      <c r="F168" s="139" t="s">
        <v>72</v>
      </c>
    </row>
    <row r="169" spans="1:6" s="112" customFormat="1" ht="55.2" outlineLevel="1" x14ac:dyDescent="0.3">
      <c r="A169" s="177" t="s">
        <v>699</v>
      </c>
      <c r="B169" s="177" t="s">
        <v>700</v>
      </c>
      <c r="C169" s="161">
        <v>20</v>
      </c>
      <c r="D169" s="95" t="s">
        <v>701</v>
      </c>
      <c r="E169" s="141"/>
      <c r="F169" s="137"/>
    </row>
    <row r="170" spans="1:6" s="112" customFormat="1" ht="55.2" outlineLevel="1" x14ac:dyDescent="0.3">
      <c r="A170" s="177" t="s">
        <v>702</v>
      </c>
      <c r="B170" s="177" t="s">
        <v>703</v>
      </c>
      <c r="C170" s="161">
        <v>20</v>
      </c>
      <c r="D170" s="95" t="s">
        <v>704</v>
      </c>
      <c r="E170" s="141"/>
      <c r="F170" s="137"/>
    </row>
    <row r="171" spans="1:6" s="112" customFormat="1" ht="13.8" x14ac:dyDescent="0.3">
      <c r="A171" s="401" t="s">
        <v>338</v>
      </c>
      <c r="B171" s="401"/>
      <c r="C171" s="179">
        <f>(SUM(C168,C164)/2)/100</f>
        <v>0.23333333333333336</v>
      </c>
      <c r="E171" s="120"/>
    </row>
    <row r="172" spans="1:6" s="112" customFormat="1" ht="13.8" x14ac:dyDescent="0.3">
      <c r="A172" s="121"/>
      <c r="B172" s="121" t="s">
        <v>384</v>
      </c>
      <c r="C172" s="122" t="str">
        <f>LOOKUP(C171,[3]Listas!B2:B7,[3]Listas!A2:A7)</f>
        <v>Inicial</v>
      </c>
    </row>
    <row r="173" spans="1:6" s="112" customFormat="1" ht="13.8" x14ac:dyDescent="0.3"/>
    <row r="174" spans="1:6" s="112" customFormat="1" ht="34.5" customHeight="1" x14ac:dyDescent="0.3">
      <c r="A174" s="175" t="s">
        <v>31</v>
      </c>
      <c r="B174" s="175" t="s">
        <v>705</v>
      </c>
      <c r="C174" s="145" t="s">
        <v>385</v>
      </c>
      <c r="D174" s="397" t="s">
        <v>394</v>
      </c>
      <c r="E174" s="397" t="s">
        <v>395</v>
      </c>
      <c r="F174" s="399" t="s">
        <v>72</v>
      </c>
    </row>
    <row r="175" spans="1:6" s="112" customFormat="1" ht="27.6" outlineLevel="1" x14ac:dyDescent="0.3">
      <c r="A175" s="180" t="s">
        <v>706</v>
      </c>
      <c r="B175" s="180" t="s">
        <v>707</v>
      </c>
      <c r="C175" s="171">
        <f>SUM(C176:C182)/7</f>
        <v>37.142857142857146</v>
      </c>
      <c r="D175" s="398"/>
      <c r="E175" s="398"/>
      <c r="F175" s="400"/>
    </row>
    <row r="176" spans="1:6" s="112" customFormat="1" ht="144.75" customHeight="1" outlineLevel="1" x14ac:dyDescent="0.3">
      <c r="A176" s="181" t="s">
        <v>708</v>
      </c>
      <c r="B176" s="181" t="s">
        <v>709</v>
      </c>
      <c r="C176" s="136">
        <v>40</v>
      </c>
      <c r="D176" s="112" t="s">
        <v>710</v>
      </c>
      <c r="E176" s="137"/>
      <c r="F176" s="141"/>
    </row>
    <row r="177" spans="1:7" s="112" customFormat="1" ht="198.75" customHeight="1" outlineLevel="1" x14ac:dyDescent="0.3">
      <c r="A177" s="181" t="s">
        <v>711</v>
      </c>
      <c r="B177" s="181" t="s">
        <v>712</v>
      </c>
      <c r="C177" s="136">
        <v>40</v>
      </c>
      <c r="D177" s="112" t="s">
        <v>713</v>
      </c>
      <c r="E177" s="137"/>
      <c r="F177" s="141"/>
    </row>
    <row r="178" spans="1:7" s="112" customFormat="1" ht="51.75" customHeight="1" outlineLevel="1" x14ac:dyDescent="0.3">
      <c r="A178" s="181" t="s">
        <v>714</v>
      </c>
      <c r="B178" s="181" t="s">
        <v>715</v>
      </c>
      <c r="C178" s="136">
        <v>40</v>
      </c>
      <c r="D178" s="131" t="s">
        <v>716</v>
      </c>
      <c r="E178" s="137"/>
      <c r="F178" s="141"/>
    </row>
    <row r="179" spans="1:7" s="112" customFormat="1" ht="55.2" outlineLevel="1" x14ac:dyDescent="0.3">
      <c r="A179" s="181" t="s">
        <v>717</v>
      </c>
      <c r="B179" s="181" t="s">
        <v>718</v>
      </c>
      <c r="C179" s="136">
        <v>20</v>
      </c>
      <c r="D179" s="112" t="s">
        <v>719</v>
      </c>
      <c r="E179" s="137"/>
      <c r="F179" s="141"/>
    </row>
    <row r="180" spans="1:7" s="112" customFormat="1" ht="110.4" outlineLevel="1" x14ac:dyDescent="0.3">
      <c r="A180" s="181" t="s">
        <v>720</v>
      </c>
      <c r="B180" s="181" t="s">
        <v>721</v>
      </c>
      <c r="C180" s="136">
        <v>60</v>
      </c>
      <c r="D180" s="112" t="s">
        <v>722</v>
      </c>
      <c r="E180" s="137"/>
      <c r="F180" s="141"/>
    </row>
    <row r="181" spans="1:7" s="112" customFormat="1" ht="41.4" outlineLevel="1" x14ac:dyDescent="0.3">
      <c r="A181" s="181" t="s">
        <v>723</v>
      </c>
      <c r="B181" s="181" t="s">
        <v>724</v>
      </c>
      <c r="C181" s="136">
        <v>40</v>
      </c>
      <c r="D181" s="131" t="s">
        <v>725</v>
      </c>
      <c r="E181" s="137"/>
      <c r="F181" s="141"/>
    </row>
    <row r="182" spans="1:7" s="112" customFormat="1" ht="41.4" outlineLevel="1" x14ac:dyDescent="0.3">
      <c r="A182" s="181" t="s">
        <v>726</v>
      </c>
      <c r="B182" s="181" t="s">
        <v>727</v>
      </c>
      <c r="C182" s="136">
        <v>20</v>
      </c>
      <c r="D182" s="131" t="s">
        <v>728</v>
      </c>
      <c r="E182" s="137"/>
      <c r="F182" s="141"/>
    </row>
    <row r="183" spans="1:7" s="112" customFormat="1" ht="13.8" x14ac:dyDescent="0.3">
      <c r="A183" s="401" t="s">
        <v>338</v>
      </c>
      <c r="B183" s="401"/>
      <c r="C183" s="182">
        <f>(SUM(C176:C182)/7)/100</f>
        <v>0.37142857142857144</v>
      </c>
      <c r="E183" s="120"/>
    </row>
    <row r="184" spans="1:7" s="112" customFormat="1" ht="13.8" x14ac:dyDescent="0.3">
      <c r="A184" s="121"/>
      <c r="B184" s="121" t="s">
        <v>384</v>
      </c>
      <c r="C184" s="122" t="str">
        <f>LOOKUP(C183,[3]Listas!B2:B7,[3]Listas!A2:A7)</f>
        <v>Inicial</v>
      </c>
    </row>
    <row r="185" spans="1:7" s="112" customFormat="1" ht="13.8" x14ac:dyDescent="0.3"/>
    <row r="186" spans="1:7" s="112" customFormat="1" ht="13.8" x14ac:dyDescent="0.3">
      <c r="A186" s="175" t="s">
        <v>29</v>
      </c>
      <c r="B186" s="175" t="s">
        <v>729</v>
      </c>
      <c r="C186" s="145" t="s">
        <v>385</v>
      </c>
      <c r="D186" s="397" t="s">
        <v>394</v>
      </c>
      <c r="E186" s="397" t="s">
        <v>395</v>
      </c>
      <c r="F186" s="399" t="s">
        <v>72</v>
      </c>
      <c r="G186" s="396"/>
    </row>
    <row r="187" spans="1:7" s="112" customFormat="1" ht="27.6" outlineLevel="1" x14ac:dyDescent="0.3">
      <c r="A187" s="180" t="s">
        <v>238</v>
      </c>
      <c r="B187" s="180" t="s">
        <v>730</v>
      </c>
      <c r="C187" s="114">
        <f>(SUM(C188:C190)/3)</f>
        <v>40</v>
      </c>
      <c r="D187" s="398"/>
      <c r="E187" s="398"/>
      <c r="F187" s="400"/>
      <c r="G187" s="396"/>
    </row>
    <row r="188" spans="1:7" s="112" customFormat="1" ht="82.8" outlineLevel="1" x14ac:dyDescent="0.3">
      <c r="A188" s="181" t="s">
        <v>240</v>
      </c>
      <c r="B188" s="181" t="s">
        <v>239</v>
      </c>
      <c r="C188" s="161">
        <v>40</v>
      </c>
      <c r="D188" s="95" t="s">
        <v>731</v>
      </c>
      <c r="E188" s="141"/>
      <c r="F188" s="141"/>
    </row>
    <row r="189" spans="1:7" s="112" customFormat="1" ht="96.6" outlineLevel="1" x14ac:dyDescent="0.3">
      <c r="A189" s="181" t="s">
        <v>245</v>
      </c>
      <c r="B189" s="181" t="s">
        <v>243</v>
      </c>
      <c r="C189" s="161">
        <v>40</v>
      </c>
      <c r="D189" s="95" t="s">
        <v>732</v>
      </c>
      <c r="E189" s="141"/>
      <c r="F189" s="141"/>
    </row>
    <row r="190" spans="1:7" s="112" customFormat="1" ht="165.6" outlineLevel="1" x14ac:dyDescent="0.3">
      <c r="A190" s="181" t="s">
        <v>249</v>
      </c>
      <c r="B190" s="181" t="s">
        <v>733</v>
      </c>
      <c r="C190" s="161">
        <v>40</v>
      </c>
      <c r="D190" s="95" t="s">
        <v>734</v>
      </c>
      <c r="E190" s="141"/>
      <c r="F190" s="141"/>
    </row>
    <row r="191" spans="1:7" s="112" customFormat="1" ht="27.6" outlineLevel="1" x14ac:dyDescent="0.3">
      <c r="A191" s="180" t="s">
        <v>735</v>
      </c>
      <c r="B191" s="180" t="s">
        <v>253</v>
      </c>
      <c r="C191" s="114">
        <f>(SUM(C192)/1)</f>
        <v>40</v>
      </c>
      <c r="D191" s="123" t="s">
        <v>394</v>
      </c>
      <c r="E191" s="139" t="s">
        <v>395</v>
      </c>
      <c r="F191" s="139" t="s">
        <v>72</v>
      </c>
    </row>
    <row r="192" spans="1:7" s="112" customFormat="1" ht="116.25" customHeight="1" outlineLevel="1" x14ac:dyDescent="0.3">
      <c r="A192" s="181" t="s">
        <v>257</v>
      </c>
      <c r="B192" s="181" t="s">
        <v>256</v>
      </c>
      <c r="C192" s="161">
        <v>40</v>
      </c>
      <c r="D192" s="95" t="s">
        <v>736</v>
      </c>
      <c r="E192" s="141"/>
      <c r="F192" s="137"/>
    </row>
    <row r="193" spans="1:6" s="112" customFormat="1" ht="13.8" x14ac:dyDescent="0.3">
      <c r="A193" s="401" t="s">
        <v>338</v>
      </c>
      <c r="B193" s="401"/>
      <c r="C193" s="179">
        <f>(SUM(C187,C191)/2)/100</f>
        <v>0.4</v>
      </c>
      <c r="E193" s="120"/>
    </row>
    <row r="194" spans="1:6" s="112" customFormat="1" ht="13.8" x14ac:dyDescent="0.3">
      <c r="A194" s="121"/>
      <c r="B194" s="121" t="s">
        <v>384</v>
      </c>
      <c r="C194" s="122" t="str">
        <f>LOOKUP(C193,[3]Listas!B2:B7,[3]Listas!A2:A7)</f>
        <v>Repetible</v>
      </c>
    </row>
    <row r="195" spans="1:6" s="112" customFormat="1" ht="13.8" x14ac:dyDescent="0.3"/>
    <row r="196" spans="1:6" s="112" customFormat="1" ht="13.8" x14ac:dyDescent="0.3">
      <c r="A196" s="183" t="s">
        <v>28</v>
      </c>
      <c r="B196" s="183" t="s">
        <v>260</v>
      </c>
      <c r="C196" s="145" t="s">
        <v>385</v>
      </c>
      <c r="D196" s="397" t="s">
        <v>394</v>
      </c>
      <c r="E196" s="397" t="s">
        <v>395</v>
      </c>
      <c r="F196" s="399" t="s">
        <v>72</v>
      </c>
    </row>
    <row r="197" spans="1:6" s="112" customFormat="1" ht="27.6" outlineLevel="1" x14ac:dyDescent="0.3">
      <c r="A197" s="180" t="s">
        <v>737</v>
      </c>
      <c r="B197" s="180" t="s">
        <v>738</v>
      </c>
      <c r="C197" s="114">
        <f>(SUM(C198:C202)/5)</f>
        <v>52</v>
      </c>
      <c r="D197" s="398"/>
      <c r="E197" s="398"/>
      <c r="F197" s="400"/>
    </row>
    <row r="198" spans="1:6" s="112" customFormat="1" ht="110.4" outlineLevel="1" x14ac:dyDescent="0.3">
      <c r="A198" s="184" t="s">
        <v>268</v>
      </c>
      <c r="B198" s="184" t="s">
        <v>739</v>
      </c>
      <c r="C198" s="185">
        <v>0</v>
      </c>
      <c r="D198" s="112" t="s">
        <v>740</v>
      </c>
      <c r="E198" s="137"/>
      <c r="F198" s="137"/>
    </row>
    <row r="199" spans="1:6" s="112" customFormat="1" ht="110.4" outlineLevel="1" x14ac:dyDescent="0.3">
      <c r="A199" s="181" t="s">
        <v>272</v>
      </c>
      <c r="B199" s="181" t="s">
        <v>741</v>
      </c>
      <c r="C199" s="116">
        <v>80</v>
      </c>
      <c r="D199" s="112" t="s">
        <v>742</v>
      </c>
      <c r="E199" s="137"/>
      <c r="F199" s="137"/>
    </row>
    <row r="200" spans="1:6" s="112" customFormat="1" ht="110.4" outlineLevel="1" x14ac:dyDescent="0.3">
      <c r="A200" s="181" t="s">
        <v>276</v>
      </c>
      <c r="B200" s="181" t="s">
        <v>743</v>
      </c>
      <c r="C200" s="116">
        <v>80</v>
      </c>
      <c r="D200" s="112" t="s">
        <v>744</v>
      </c>
      <c r="E200" s="137"/>
      <c r="F200" s="137"/>
    </row>
    <row r="201" spans="1:6" s="112" customFormat="1" ht="82.8" outlineLevel="1" x14ac:dyDescent="0.3">
      <c r="A201" s="184" t="s">
        <v>281</v>
      </c>
      <c r="B201" s="184" t="s">
        <v>745</v>
      </c>
      <c r="C201" s="185">
        <v>80</v>
      </c>
      <c r="D201" s="112" t="s">
        <v>746</v>
      </c>
      <c r="E201" s="137"/>
      <c r="F201" s="137"/>
    </row>
    <row r="202" spans="1:6" s="112" customFormat="1" ht="55.2" outlineLevel="1" x14ac:dyDescent="0.3">
      <c r="A202" s="181" t="s">
        <v>285</v>
      </c>
      <c r="B202" s="181" t="s">
        <v>747</v>
      </c>
      <c r="C202" s="116">
        <v>20</v>
      </c>
      <c r="D202" s="112" t="s">
        <v>748</v>
      </c>
      <c r="E202" s="137"/>
      <c r="F202" s="137"/>
    </row>
    <row r="203" spans="1:6" s="112" customFormat="1" ht="27.6" outlineLevel="1" x14ac:dyDescent="0.3">
      <c r="A203" s="180" t="s">
        <v>749</v>
      </c>
      <c r="B203" s="180" t="s">
        <v>287</v>
      </c>
      <c r="C203" s="186">
        <f>(SUM(C204:C206)/3)</f>
        <v>6.666666666666667</v>
      </c>
      <c r="D203" s="111" t="s">
        <v>394</v>
      </c>
      <c r="E203" s="139" t="s">
        <v>395</v>
      </c>
      <c r="F203" s="139" t="s">
        <v>72</v>
      </c>
    </row>
    <row r="204" spans="1:6" s="112" customFormat="1" ht="55.2" outlineLevel="1" x14ac:dyDescent="0.3">
      <c r="A204" s="181" t="s">
        <v>290</v>
      </c>
      <c r="B204" s="181" t="s">
        <v>289</v>
      </c>
      <c r="C204" s="116">
        <v>0</v>
      </c>
      <c r="D204" s="187" t="s">
        <v>750</v>
      </c>
      <c r="E204" s="137"/>
      <c r="F204" s="141"/>
    </row>
    <row r="205" spans="1:6" s="112" customFormat="1" ht="124.2" outlineLevel="1" x14ac:dyDescent="0.3">
      <c r="A205" s="181" t="s">
        <v>293</v>
      </c>
      <c r="B205" s="181" t="s">
        <v>751</v>
      </c>
      <c r="C205" s="116">
        <v>20</v>
      </c>
      <c r="D205" s="131" t="s">
        <v>752</v>
      </c>
      <c r="E205" s="137"/>
      <c r="F205" s="141"/>
    </row>
    <row r="206" spans="1:6" s="112" customFormat="1" ht="151.80000000000001" outlineLevel="1" x14ac:dyDescent="0.3">
      <c r="A206" s="181" t="s">
        <v>298</v>
      </c>
      <c r="B206" s="181" t="s">
        <v>753</v>
      </c>
      <c r="C206" s="116">
        <v>0</v>
      </c>
      <c r="D206" s="131" t="s">
        <v>754</v>
      </c>
      <c r="E206" s="137"/>
      <c r="F206" s="141"/>
    </row>
    <row r="207" spans="1:6" s="112" customFormat="1" ht="13.8" x14ac:dyDescent="0.3">
      <c r="A207" s="395" t="s">
        <v>338</v>
      </c>
      <c r="B207" s="395"/>
      <c r="C207" s="179">
        <f>(SUM(C203,C197)/2)/100</f>
        <v>0.29333333333333333</v>
      </c>
      <c r="E207" s="120"/>
    </row>
    <row r="208" spans="1:6" s="112" customFormat="1" ht="13.8" x14ac:dyDescent="0.3">
      <c r="A208" s="395" t="s">
        <v>384</v>
      </c>
      <c r="B208" s="395"/>
      <c r="C208" s="122" t="str">
        <f>LOOKUP(C207,[3]Listas!B2:B7,[3]Listas!A2:A7)</f>
        <v>Inicial</v>
      </c>
    </row>
    <row r="209" spans="1:1" x14ac:dyDescent="0.3">
      <c r="A209" s="105"/>
    </row>
  </sheetData>
  <mergeCells count="64">
    <mergeCell ref="G5:G6"/>
    <mergeCell ref="E7:E8"/>
    <mergeCell ref="G7:G8"/>
    <mergeCell ref="F16:F17"/>
    <mergeCell ref="A1:C1"/>
    <mergeCell ref="B3:F3"/>
    <mergeCell ref="E5:E6"/>
    <mergeCell ref="F5:F6"/>
    <mergeCell ref="A9:B9"/>
    <mergeCell ref="E12:E13"/>
    <mergeCell ref="F12:F13"/>
    <mergeCell ref="E14:E15"/>
    <mergeCell ref="F14:F15"/>
    <mergeCell ref="D77:D78"/>
    <mergeCell ref="E77:E78"/>
    <mergeCell ref="F77:F78"/>
    <mergeCell ref="A22:B22"/>
    <mergeCell ref="D25:D26"/>
    <mergeCell ref="E25:E26"/>
    <mergeCell ref="F25:F26"/>
    <mergeCell ref="A35:B35"/>
    <mergeCell ref="D38:D39"/>
    <mergeCell ref="E38:E39"/>
    <mergeCell ref="F38:F39"/>
    <mergeCell ref="A52:B52"/>
    <mergeCell ref="D55:D56"/>
    <mergeCell ref="E55:E56"/>
    <mergeCell ref="F55:F56"/>
    <mergeCell ref="A74:B74"/>
    <mergeCell ref="D143:D144"/>
    <mergeCell ref="E143:E144"/>
    <mergeCell ref="F143:F144"/>
    <mergeCell ref="A81:B81"/>
    <mergeCell ref="D84:D85"/>
    <mergeCell ref="E84:E85"/>
    <mergeCell ref="F84:F85"/>
    <mergeCell ref="A102:B102"/>
    <mergeCell ref="D105:D106"/>
    <mergeCell ref="E105:E106"/>
    <mergeCell ref="F105:F106"/>
    <mergeCell ref="A127:B127"/>
    <mergeCell ref="D130:D131"/>
    <mergeCell ref="E130:E131"/>
    <mergeCell ref="F130:F131"/>
    <mergeCell ref="A140:B140"/>
    <mergeCell ref="D174:D175"/>
    <mergeCell ref="E174:E175"/>
    <mergeCell ref="F174:F175"/>
    <mergeCell ref="A183:B183"/>
    <mergeCell ref="D186:D187"/>
    <mergeCell ref="E186:E187"/>
    <mergeCell ref="F186:F187"/>
    <mergeCell ref="A160:B160"/>
    <mergeCell ref="D163:D164"/>
    <mergeCell ref="E163:E164"/>
    <mergeCell ref="F163:F164"/>
    <mergeCell ref="A171:B171"/>
    <mergeCell ref="A208:B208"/>
    <mergeCell ref="G186:G187"/>
    <mergeCell ref="D196:D197"/>
    <mergeCell ref="E196:E197"/>
    <mergeCell ref="F196:F197"/>
    <mergeCell ref="A207:B207"/>
    <mergeCell ref="A193:B193"/>
  </mergeCells>
  <conditionalFormatting sqref="C9 C22 C35 C52 C74 C81 C102">
    <cfRule type="dataBar" priority="940">
      <dataBar>
        <cfvo type="min"/>
        <cfvo type="max"/>
        <color rgb="FF638EC6"/>
      </dataBar>
      <extLst>
        <ext xmlns:x14="http://schemas.microsoft.com/office/spreadsheetml/2009/9/main" uri="{B025F937-C7B1-47D3-B67F-A62EFF666E3E}">
          <x14:id>{9B7F782D-969B-4E55-A0FF-7BF0E62C0F70}</x14:id>
        </ext>
      </extLst>
    </cfRule>
  </conditionalFormatting>
  <conditionalFormatting sqref="C9 C22 C35 C52 C74 C81 C102">
    <cfRule type="dataBar" priority="941">
      <dataBar>
        <cfvo type="min"/>
        <cfvo type="max"/>
        <color rgb="FF63C384"/>
      </dataBar>
      <extLst>
        <ext xmlns:x14="http://schemas.microsoft.com/office/spreadsheetml/2009/9/main" uri="{B025F937-C7B1-47D3-B67F-A62EFF666E3E}">
          <x14:id>{5C8C47A5-FA7B-49AC-82A1-02274F33C6D4}</x14:id>
        </ext>
      </extLst>
    </cfRule>
  </conditionalFormatting>
  <conditionalFormatting sqref="C207 C127 C160 C140 C183 C193 C171">
    <cfRule type="dataBar" priority="799">
      <dataBar>
        <cfvo type="min"/>
        <cfvo type="max"/>
        <color rgb="FF638EC6"/>
      </dataBar>
      <extLst>
        <ext xmlns:x14="http://schemas.microsoft.com/office/spreadsheetml/2009/9/main" uri="{B025F937-C7B1-47D3-B67F-A62EFF666E3E}">
          <x14:id>{C6C821A3-AA07-44AB-87C5-C907CC92DE60}</x14:id>
        </ext>
      </extLst>
    </cfRule>
  </conditionalFormatting>
  <conditionalFormatting sqref="C207 C127 C140 C160 C183 C193 C171">
    <cfRule type="dataBar" priority="798">
      <dataBar>
        <cfvo type="min"/>
        <cfvo type="max"/>
        <color rgb="FF63C384"/>
      </dataBar>
      <extLst>
        <ext xmlns:x14="http://schemas.microsoft.com/office/spreadsheetml/2009/9/main" uri="{B025F937-C7B1-47D3-B67F-A62EFF666E3E}">
          <x14:id>{1D204184-8BAA-4EA1-AE0F-EB9CCBBCE384}</x14:id>
        </ext>
      </extLst>
    </cfRule>
  </conditionalFormatting>
  <conditionalFormatting sqref="C10">
    <cfRule type="dataBar" priority="386">
      <dataBar>
        <cfvo type="min"/>
        <cfvo type="max"/>
        <color rgb="FF638EC6"/>
      </dataBar>
      <extLst>
        <ext xmlns:x14="http://schemas.microsoft.com/office/spreadsheetml/2009/9/main" uri="{B025F937-C7B1-47D3-B67F-A62EFF666E3E}">
          <x14:id>{B7FE06DF-43B7-4ABA-8EA6-586C13DA8112}</x14:id>
        </ext>
      </extLst>
    </cfRule>
  </conditionalFormatting>
  <conditionalFormatting sqref="C10">
    <cfRule type="dataBar" priority="387">
      <dataBar>
        <cfvo type="min"/>
        <cfvo type="max"/>
        <color rgb="FF63C384"/>
      </dataBar>
      <extLst>
        <ext xmlns:x14="http://schemas.microsoft.com/office/spreadsheetml/2009/9/main" uri="{B025F937-C7B1-47D3-B67F-A62EFF666E3E}">
          <x14:id>{34964235-E7CA-4FD3-940B-8526ABB0F9D3}</x14:id>
        </ext>
      </extLst>
    </cfRule>
  </conditionalFormatting>
  <conditionalFormatting sqref="C23">
    <cfRule type="dataBar" priority="378">
      <dataBar>
        <cfvo type="min"/>
        <cfvo type="max"/>
        <color rgb="FF638EC6"/>
      </dataBar>
      <extLst>
        <ext xmlns:x14="http://schemas.microsoft.com/office/spreadsheetml/2009/9/main" uri="{B025F937-C7B1-47D3-B67F-A62EFF666E3E}">
          <x14:id>{373A00BC-C219-4EA7-8CCF-1E1F883F09B8}</x14:id>
        </ext>
      </extLst>
    </cfRule>
  </conditionalFormatting>
  <conditionalFormatting sqref="C23">
    <cfRule type="dataBar" priority="379">
      <dataBar>
        <cfvo type="min"/>
        <cfvo type="max"/>
        <color rgb="FF63C384"/>
      </dataBar>
      <extLst>
        <ext xmlns:x14="http://schemas.microsoft.com/office/spreadsheetml/2009/9/main" uri="{B025F937-C7B1-47D3-B67F-A62EFF666E3E}">
          <x14:id>{423A3956-5E24-4824-95EE-641D2B2039C1}</x14:id>
        </ext>
      </extLst>
    </cfRule>
  </conditionalFormatting>
  <conditionalFormatting sqref="C36">
    <cfRule type="dataBar" priority="370">
      <dataBar>
        <cfvo type="min"/>
        <cfvo type="max"/>
        <color rgb="FF638EC6"/>
      </dataBar>
      <extLst>
        <ext xmlns:x14="http://schemas.microsoft.com/office/spreadsheetml/2009/9/main" uri="{B025F937-C7B1-47D3-B67F-A62EFF666E3E}">
          <x14:id>{F37E5747-A4B5-41B2-A67D-C4291F6671FB}</x14:id>
        </ext>
      </extLst>
    </cfRule>
  </conditionalFormatting>
  <conditionalFormatting sqref="C36">
    <cfRule type="dataBar" priority="371">
      <dataBar>
        <cfvo type="min"/>
        <cfvo type="max"/>
        <color rgb="FF63C384"/>
      </dataBar>
      <extLst>
        <ext xmlns:x14="http://schemas.microsoft.com/office/spreadsheetml/2009/9/main" uri="{B025F937-C7B1-47D3-B67F-A62EFF666E3E}">
          <x14:id>{3C4E28A3-AF0C-468B-A525-643DB993B8A1}</x14:id>
        </ext>
      </extLst>
    </cfRule>
  </conditionalFormatting>
  <conditionalFormatting sqref="C53">
    <cfRule type="dataBar" priority="362">
      <dataBar>
        <cfvo type="min"/>
        <cfvo type="max"/>
        <color rgb="FF638EC6"/>
      </dataBar>
      <extLst>
        <ext xmlns:x14="http://schemas.microsoft.com/office/spreadsheetml/2009/9/main" uri="{B025F937-C7B1-47D3-B67F-A62EFF666E3E}">
          <x14:id>{71284E94-3752-48F3-A370-70BFFCFCCF8F}</x14:id>
        </ext>
      </extLst>
    </cfRule>
  </conditionalFormatting>
  <conditionalFormatting sqref="C53">
    <cfRule type="dataBar" priority="363">
      <dataBar>
        <cfvo type="min"/>
        <cfvo type="max"/>
        <color rgb="FF63C384"/>
      </dataBar>
      <extLst>
        <ext xmlns:x14="http://schemas.microsoft.com/office/spreadsheetml/2009/9/main" uri="{B025F937-C7B1-47D3-B67F-A62EFF666E3E}">
          <x14:id>{57086EB1-8A1E-454A-80FF-4BD4DC4F37F4}</x14:id>
        </ext>
      </extLst>
    </cfRule>
  </conditionalFormatting>
  <conditionalFormatting sqref="C75">
    <cfRule type="dataBar" priority="354">
      <dataBar>
        <cfvo type="min"/>
        <cfvo type="max"/>
        <color rgb="FF638EC6"/>
      </dataBar>
      <extLst>
        <ext xmlns:x14="http://schemas.microsoft.com/office/spreadsheetml/2009/9/main" uri="{B025F937-C7B1-47D3-B67F-A62EFF666E3E}">
          <x14:id>{6DDFD342-F95A-4150-91C1-573CB0CE09DA}</x14:id>
        </ext>
      </extLst>
    </cfRule>
  </conditionalFormatting>
  <conditionalFormatting sqref="C75">
    <cfRule type="dataBar" priority="355">
      <dataBar>
        <cfvo type="min"/>
        <cfvo type="max"/>
        <color rgb="FF63C384"/>
      </dataBar>
      <extLst>
        <ext xmlns:x14="http://schemas.microsoft.com/office/spreadsheetml/2009/9/main" uri="{B025F937-C7B1-47D3-B67F-A62EFF666E3E}">
          <x14:id>{7C2CF087-0930-44CA-9D02-BB920B1967BF}</x14:id>
        </ext>
      </extLst>
    </cfRule>
  </conditionalFormatting>
  <conditionalFormatting sqref="C82">
    <cfRule type="dataBar" priority="346">
      <dataBar>
        <cfvo type="min"/>
        <cfvo type="max"/>
        <color rgb="FF638EC6"/>
      </dataBar>
      <extLst>
        <ext xmlns:x14="http://schemas.microsoft.com/office/spreadsheetml/2009/9/main" uri="{B025F937-C7B1-47D3-B67F-A62EFF666E3E}">
          <x14:id>{0DA38FAE-71A6-4326-98E9-A340FAD7DCF6}</x14:id>
        </ext>
      </extLst>
    </cfRule>
  </conditionalFormatting>
  <conditionalFormatting sqref="C82">
    <cfRule type="dataBar" priority="347">
      <dataBar>
        <cfvo type="min"/>
        <cfvo type="max"/>
        <color rgb="FF63C384"/>
      </dataBar>
      <extLst>
        <ext xmlns:x14="http://schemas.microsoft.com/office/spreadsheetml/2009/9/main" uri="{B025F937-C7B1-47D3-B67F-A62EFF666E3E}">
          <x14:id>{A4F5DDEE-2F7B-4CE3-9944-034F5623C163}</x14:id>
        </ext>
      </extLst>
    </cfRule>
  </conditionalFormatting>
  <conditionalFormatting sqref="C103">
    <cfRule type="dataBar" priority="338">
      <dataBar>
        <cfvo type="min"/>
        <cfvo type="max"/>
        <color rgb="FF638EC6"/>
      </dataBar>
      <extLst>
        <ext xmlns:x14="http://schemas.microsoft.com/office/spreadsheetml/2009/9/main" uri="{B025F937-C7B1-47D3-B67F-A62EFF666E3E}">
          <x14:id>{F557F92B-F47F-4E4E-878A-E74F86FE693B}</x14:id>
        </ext>
      </extLst>
    </cfRule>
  </conditionalFormatting>
  <conditionalFormatting sqref="C103">
    <cfRule type="dataBar" priority="339">
      <dataBar>
        <cfvo type="min"/>
        <cfvo type="max"/>
        <color rgb="FF63C384"/>
      </dataBar>
      <extLst>
        <ext xmlns:x14="http://schemas.microsoft.com/office/spreadsheetml/2009/9/main" uri="{B025F937-C7B1-47D3-B67F-A62EFF666E3E}">
          <x14:id>{E32A4CC9-9AA7-4339-8476-984A0698A4BA}</x14:id>
        </ext>
      </extLst>
    </cfRule>
  </conditionalFormatting>
  <conditionalFormatting sqref="C128">
    <cfRule type="dataBar" priority="330">
      <dataBar>
        <cfvo type="min"/>
        <cfvo type="max"/>
        <color rgb="FF638EC6"/>
      </dataBar>
      <extLst>
        <ext xmlns:x14="http://schemas.microsoft.com/office/spreadsheetml/2009/9/main" uri="{B025F937-C7B1-47D3-B67F-A62EFF666E3E}">
          <x14:id>{8769979B-C5BB-4368-9AC0-805625954E8D}</x14:id>
        </ext>
      </extLst>
    </cfRule>
  </conditionalFormatting>
  <conditionalFormatting sqref="C128">
    <cfRule type="dataBar" priority="331">
      <dataBar>
        <cfvo type="min"/>
        <cfvo type="max"/>
        <color rgb="FF63C384"/>
      </dataBar>
      <extLst>
        <ext xmlns:x14="http://schemas.microsoft.com/office/spreadsheetml/2009/9/main" uri="{B025F937-C7B1-47D3-B67F-A62EFF666E3E}">
          <x14:id>{0ADB5EF9-FA67-4837-9D46-9060D866BED2}</x14:id>
        </ext>
      </extLst>
    </cfRule>
  </conditionalFormatting>
  <conditionalFormatting sqref="C141">
    <cfRule type="dataBar" priority="322">
      <dataBar>
        <cfvo type="min"/>
        <cfvo type="max"/>
        <color rgb="FF638EC6"/>
      </dataBar>
      <extLst>
        <ext xmlns:x14="http://schemas.microsoft.com/office/spreadsheetml/2009/9/main" uri="{B025F937-C7B1-47D3-B67F-A62EFF666E3E}">
          <x14:id>{19088AC8-6BA3-4E42-9D0A-7BDF018A3334}</x14:id>
        </ext>
      </extLst>
    </cfRule>
  </conditionalFormatting>
  <conditionalFormatting sqref="C141">
    <cfRule type="dataBar" priority="323">
      <dataBar>
        <cfvo type="min"/>
        <cfvo type="max"/>
        <color rgb="FF63C384"/>
      </dataBar>
      <extLst>
        <ext xmlns:x14="http://schemas.microsoft.com/office/spreadsheetml/2009/9/main" uri="{B025F937-C7B1-47D3-B67F-A62EFF666E3E}">
          <x14:id>{62473748-36D8-41DD-98FD-975185F9A934}</x14:id>
        </ext>
      </extLst>
    </cfRule>
  </conditionalFormatting>
  <conditionalFormatting sqref="C161">
    <cfRule type="dataBar" priority="314">
      <dataBar>
        <cfvo type="min"/>
        <cfvo type="max"/>
        <color rgb="FF638EC6"/>
      </dataBar>
      <extLst>
        <ext xmlns:x14="http://schemas.microsoft.com/office/spreadsheetml/2009/9/main" uri="{B025F937-C7B1-47D3-B67F-A62EFF666E3E}">
          <x14:id>{8A01A657-5E0E-464B-9B23-4698C731DE67}</x14:id>
        </ext>
      </extLst>
    </cfRule>
  </conditionalFormatting>
  <conditionalFormatting sqref="C161">
    <cfRule type="dataBar" priority="315">
      <dataBar>
        <cfvo type="min"/>
        <cfvo type="max"/>
        <color rgb="FF63C384"/>
      </dataBar>
      <extLst>
        <ext xmlns:x14="http://schemas.microsoft.com/office/spreadsheetml/2009/9/main" uri="{B025F937-C7B1-47D3-B67F-A62EFF666E3E}">
          <x14:id>{C700BBF3-54C9-4F02-856F-A4E3124FADD9}</x14:id>
        </ext>
      </extLst>
    </cfRule>
  </conditionalFormatting>
  <conditionalFormatting sqref="C172">
    <cfRule type="dataBar" priority="306">
      <dataBar>
        <cfvo type="min"/>
        <cfvo type="max"/>
        <color rgb="FF638EC6"/>
      </dataBar>
      <extLst>
        <ext xmlns:x14="http://schemas.microsoft.com/office/spreadsheetml/2009/9/main" uri="{B025F937-C7B1-47D3-B67F-A62EFF666E3E}">
          <x14:id>{E4F62168-D250-479A-A302-652302189BF1}</x14:id>
        </ext>
      </extLst>
    </cfRule>
  </conditionalFormatting>
  <conditionalFormatting sqref="C172">
    <cfRule type="dataBar" priority="307">
      <dataBar>
        <cfvo type="min"/>
        <cfvo type="max"/>
        <color rgb="FF63C384"/>
      </dataBar>
      <extLst>
        <ext xmlns:x14="http://schemas.microsoft.com/office/spreadsheetml/2009/9/main" uri="{B025F937-C7B1-47D3-B67F-A62EFF666E3E}">
          <x14:id>{47D47518-4734-4607-B7CD-5DDB8BCE76E0}</x14:id>
        </ext>
      </extLst>
    </cfRule>
  </conditionalFormatting>
  <conditionalFormatting sqref="C184">
    <cfRule type="dataBar" priority="298">
      <dataBar>
        <cfvo type="min"/>
        <cfvo type="max"/>
        <color rgb="FF638EC6"/>
      </dataBar>
      <extLst>
        <ext xmlns:x14="http://schemas.microsoft.com/office/spreadsheetml/2009/9/main" uri="{B025F937-C7B1-47D3-B67F-A62EFF666E3E}">
          <x14:id>{EC174943-5BD5-4842-9F7A-278AACB6335E}</x14:id>
        </ext>
      </extLst>
    </cfRule>
  </conditionalFormatting>
  <conditionalFormatting sqref="C184">
    <cfRule type="dataBar" priority="299">
      <dataBar>
        <cfvo type="min"/>
        <cfvo type="max"/>
        <color rgb="FF63C384"/>
      </dataBar>
      <extLst>
        <ext xmlns:x14="http://schemas.microsoft.com/office/spreadsheetml/2009/9/main" uri="{B025F937-C7B1-47D3-B67F-A62EFF666E3E}">
          <x14:id>{888DCB9C-D9E7-49A6-AE49-44C8F9CBB737}</x14:id>
        </ext>
      </extLst>
    </cfRule>
  </conditionalFormatting>
  <conditionalFormatting sqref="C194">
    <cfRule type="dataBar" priority="290">
      <dataBar>
        <cfvo type="min"/>
        <cfvo type="max"/>
        <color rgb="FF638EC6"/>
      </dataBar>
      <extLst>
        <ext xmlns:x14="http://schemas.microsoft.com/office/spreadsheetml/2009/9/main" uri="{B025F937-C7B1-47D3-B67F-A62EFF666E3E}">
          <x14:id>{80B9F201-3C46-456C-AF4E-C04F85BDC6DA}</x14:id>
        </ext>
      </extLst>
    </cfRule>
  </conditionalFormatting>
  <conditionalFormatting sqref="C194">
    <cfRule type="dataBar" priority="291">
      <dataBar>
        <cfvo type="min"/>
        <cfvo type="max"/>
        <color rgb="FF63C384"/>
      </dataBar>
      <extLst>
        <ext xmlns:x14="http://schemas.microsoft.com/office/spreadsheetml/2009/9/main" uri="{B025F937-C7B1-47D3-B67F-A62EFF666E3E}">
          <x14:id>{7DF759AF-F23D-4361-B6F7-241EE6293201}</x14:id>
        </ext>
      </extLst>
    </cfRule>
  </conditionalFormatting>
  <conditionalFormatting sqref="C208">
    <cfRule type="dataBar" priority="282">
      <dataBar>
        <cfvo type="min"/>
        <cfvo type="max"/>
        <color rgb="FF638EC6"/>
      </dataBar>
      <extLst>
        <ext xmlns:x14="http://schemas.microsoft.com/office/spreadsheetml/2009/9/main" uri="{B025F937-C7B1-47D3-B67F-A62EFF666E3E}">
          <x14:id>{B72DC8E7-DCA7-4751-B662-14DDE8996F99}</x14:id>
        </ext>
      </extLst>
    </cfRule>
  </conditionalFormatting>
  <conditionalFormatting sqref="C208">
    <cfRule type="dataBar" priority="283">
      <dataBar>
        <cfvo type="min"/>
        <cfvo type="max"/>
        <color rgb="FF63C384"/>
      </dataBar>
      <extLst>
        <ext xmlns:x14="http://schemas.microsoft.com/office/spreadsheetml/2009/9/main" uri="{B025F937-C7B1-47D3-B67F-A62EFF666E3E}">
          <x14:id>{F4995263-38C5-4931-BD5A-5B0D064273C7}</x14:id>
        </ext>
      </extLst>
    </cfRule>
  </conditionalFormatting>
  <dataValidations count="1">
    <dataValidation type="list" allowBlank="1" showInputMessage="1" showErrorMessage="1" sqref="C7:C8 C198:C202 C204:C206 C27:C28 C30:C32 C34 C40:C43 C45:C47 C49:C51 C57:C58 C60:C65 C67 C69:C73 C79:C80 C86:C91 C93:C101 C107:C110 C112 C114 C116:C119 C121 C123:C124 C126 C132:C134 C136:C139 C145:C147 C149:C157 C159 C165:C167 C169:C170 C176:C182 C188:C190 C192 C14:C21">
      <formula1>"0,20,40,60,80,100"</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9B7F782D-969B-4E55-A0FF-7BF0E62C0F70}">
            <x14:dataBar minLength="0" maxLength="100" border="1" negativeBarBorderColorSameAsPositive="0">
              <x14:cfvo type="autoMin"/>
              <x14:cfvo type="autoMax"/>
              <x14:borderColor rgb="FF638EC6"/>
              <x14:negativeFillColor rgb="FFFF0000"/>
              <x14:negativeBorderColor rgb="FFFF0000"/>
              <x14:axisColor rgb="FF000000"/>
            </x14:dataBar>
          </x14:cfRule>
          <xm:sqref>C9 C22 C35 C52 C74 C81 C102</xm:sqref>
        </x14:conditionalFormatting>
        <x14:conditionalFormatting xmlns:xm="http://schemas.microsoft.com/office/excel/2006/main">
          <x14:cfRule type="dataBar" id="{5C8C47A5-FA7B-49AC-82A1-02274F33C6D4}">
            <x14:dataBar minLength="0" maxLength="100" border="1" negativeBarBorderColorSameAsPositive="0">
              <x14:cfvo type="autoMin"/>
              <x14:cfvo type="autoMax"/>
              <x14:borderColor rgb="FF63C384"/>
              <x14:negativeFillColor rgb="FFFF0000"/>
              <x14:negativeBorderColor rgb="FFFF0000"/>
              <x14:axisColor rgb="FF000000"/>
            </x14:dataBar>
          </x14:cfRule>
          <xm:sqref>C9 C22 C35 C52 C74 C81 C102</xm:sqref>
        </x14:conditionalFormatting>
        <x14:conditionalFormatting xmlns:xm="http://schemas.microsoft.com/office/excel/2006/main">
          <x14:cfRule type="dataBar" id="{C6C821A3-AA07-44AB-87C5-C907CC92DE60}">
            <x14:dataBar minLength="0" maxLength="100" border="1" negativeBarBorderColorSameAsPositive="0">
              <x14:cfvo type="autoMin"/>
              <x14:cfvo type="autoMax"/>
              <x14:borderColor rgb="FF638EC6"/>
              <x14:negativeFillColor rgb="FFFF0000"/>
              <x14:negativeBorderColor rgb="FFFF0000"/>
              <x14:axisColor rgb="FF000000"/>
            </x14:dataBar>
          </x14:cfRule>
          <xm:sqref>C207 C127 C160 C140 C183 C193 C171</xm:sqref>
        </x14:conditionalFormatting>
        <x14:conditionalFormatting xmlns:xm="http://schemas.microsoft.com/office/excel/2006/main">
          <x14:cfRule type="dataBar" id="{1D204184-8BAA-4EA1-AE0F-EB9CCBBCE384}">
            <x14:dataBar minLength="0" maxLength="100" border="1" negativeBarBorderColorSameAsPositive="0">
              <x14:cfvo type="autoMin"/>
              <x14:cfvo type="autoMax"/>
              <x14:borderColor rgb="FF63C384"/>
              <x14:negativeFillColor rgb="FFFF0000"/>
              <x14:negativeBorderColor rgb="FFFF0000"/>
              <x14:axisColor rgb="FF000000"/>
            </x14:dataBar>
          </x14:cfRule>
          <xm:sqref>C207 C127 C140 C160 C183 C193 C171</xm:sqref>
        </x14:conditionalFormatting>
        <x14:conditionalFormatting xmlns:xm="http://schemas.microsoft.com/office/excel/2006/main">
          <x14:cfRule type="dataBar" id="{B7FE06DF-43B7-4ABA-8EA6-586C13DA8112}">
            <x14:dataBar minLength="0" maxLength="100" border="1" negativeBarBorderColorSameAsPositive="0">
              <x14:cfvo type="autoMin"/>
              <x14:cfvo type="autoMax"/>
              <x14:borderColor rgb="FF638EC6"/>
              <x14:negativeFillColor rgb="FFFF0000"/>
              <x14:negativeBorderColor rgb="FFFF0000"/>
              <x14:axisColor rgb="FF000000"/>
            </x14:dataBar>
          </x14:cfRule>
          <xm:sqref>C10</xm:sqref>
        </x14:conditionalFormatting>
        <x14:conditionalFormatting xmlns:xm="http://schemas.microsoft.com/office/excel/2006/main">
          <x14:cfRule type="dataBar" id="{34964235-E7CA-4FD3-940B-8526ABB0F9D3}">
            <x14:dataBar minLength="0" maxLength="100" border="1" negativeBarBorderColorSameAsPositive="0">
              <x14:cfvo type="autoMin"/>
              <x14:cfvo type="autoMax"/>
              <x14:borderColor rgb="FF63C384"/>
              <x14:negativeFillColor rgb="FFFF0000"/>
              <x14:negativeBorderColor rgb="FFFF0000"/>
              <x14:axisColor rgb="FF000000"/>
            </x14:dataBar>
          </x14:cfRule>
          <xm:sqref>C10</xm:sqref>
        </x14:conditionalFormatting>
        <x14:conditionalFormatting xmlns:xm="http://schemas.microsoft.com/office/excel/2006/main">
          <x14:cfRule type="dataBar" id="{373A00BC-C219-4EA7-8CCF-1E1F883F09B8}">
            <x14:dataBar minLength="0" maxLength="100" border="1" negativeBarBorderColorSameAsPositive="0">
              <x14:cfvo type="autoMin"/>
              <x14:cfvo type="autoMax"/>
              <x14:borderColor rgb="FF638EC6"/>
              <x14:negativeFillColor rgb="FFFF0000"/>
              <x14:negativeBorderColor rgb="FFFF0000"/>
              <x14:axisColor rgb="FF000000"/>
            </x14:dataBar>
          </x14:cfRule>
          <xm:sqref>C23</xm:sqref>
        </x14:conditionalFormatting>
        <x14:conditionalFormatting xmlns:xm="http://schemas.microsoft.com/office/excel/2006/main">
          <x14:cfRule type="dataBar" id="{423A3956-5E24-4824-95EE-641D2B2039C1}">
            <x14:dataBar minLength="0" maxLength="100" border="1" negativeBarBorderColorSameAsPositive="0">
              <x14:cfvo type="autoMin"/>
              <x14:cfvo type="autoMax"/>
              <x14:borderColor rgb="FF63C384"/>
              <x14:negativeFillColor rgb="FFFF0000"/>
              <x14:negativeBorderColor rgb="FFFF0000"/>
              <x14:axisColor rgb="FF000000"/>
            </x14:dataBar>
          </x14:cfRule>
          <xm:sqref>C23</xm:sqref>
        </x14:conditionalFormatting>
        <x14:conditionalFormatting xmlns:xm="http://schemas.microsoft.com/office/excel/2006/main">
          <x14:cfRule type="dataBar" id="{F37E5747-A4B5-41B2-A67D-C4291F6671FB}">
            <x14:dataBar minLength="0" maxLength="100" border="1" negativeBarBorderColorSameAsPositive="0">
              <x14:cfvo type="autoMin"/>
              <x14:cfvo type="autoMax"/>
              <x14:borderColor rgb="FF638EC6"/>
              <x14:negativeFillColor rgb="FFFF0000"/>
              <x14:negativeBorderColor rgb="FFFF0000"/>
              <x14:axisColor rgb="FF000000"/>
            </x14:dataBar>
          </x14:cfRule>
          <xm:sqref>C36</xm:sqref>
        </x14:conditionalFormatting>
        <x14:conditionalFormatting xmlns:xm="http://schemas.microsoft.com/office/excel/2006/main">
          <x14:cfRule type="dataBar" id="{3C4E28A3-AF0C-468B-A525-643DB993B8A1}">
            <x14:dataBar minLength="0" maxLength="100" border="1" negativeBarBorderColorSameAsPositive="0">
              <x14:cfvo type="autoMin"/>
              <x14:cfvo type="autoMax"/>
              <x14:borderColor rgb="FF63C384"/>
              <x14:negativeFillColor rgb="FFFF0000"/>
              <x14:negativeBorderColor rgb="FFFF0000"/>
              <x14:axisColor rgb="FF000000"/>
            </x14:dataBar>
          </x14:cfRule>
          <xm:sqref>C36</xm:sqref>
        </x14:conditionalFormatting>
        <x14:conditionalFormatting xmlns:xm="http://schemas.microsoft.com/office/excel/2006/main">
          <x14:cfRule type="dataBar" id="{71284E94-3752-48F3-A370-70BFFCFCCF8F}">
            <x14:dataBar minLength="0" maxLength="100" border="1" negativeBarBorderColorSameAsPositive="0">
              <x14:cfvo type="autoMin"/>
              <x14:cfvo type="autoMax"/>
              <x14:borderColor rgb="FF638EC6"/>
              <x14:negativeFillColor rgb="FFFF0000"/>
              <x14:negativeBorderColor rgb="FFFF0000"/>
              <x14:axisColor rgb="FF000000"/>
            </x14:dataBar>
          </x14:cfRule>
          <xm:sqref>C53</xm:sqref>
        </x14:conditionalFormatting>
        <x14:conditionalFormatting xmlns:xm="http://schemas.microsoft.com/office/excel/2006/main">
          <x14:cfRule type="dataBar" id="{57086EB1-8A1E-454A-80FF-4BD4DC4F37F4}">
            <x14:dataBar minLength="0" maxLength="100" border="1" negativeBarBorderColorSameAsPositive="0">
              <x14:cfvo type="autoMin"/>
              <x14:cfvo type="autoMax"/>
              <x14:borderColor rgb="FF63C384"/>
              <x14:negativeFillColor rgb="FFFF0000"/>
              <x14:negativeBorderColor rgb="FFFF0000"/>
              <x14:axisColor rgb="FF000000"/>
            </x14:dataBar>
          </x14:cfRule>
          <xm:sqref>C53</xm:sqref>
        </x14:conditionalFormatting>
        <x14:conditionalFormatting xmlns:xm="http://schemas.microsoft.com/office/excel/2006/main">
          <x14:cfRule type="dataBar" id="{6DDFD342-F95A-4150-91C1-573CB0CE09DA}">
            <x14:dataBar minLength="0" maxLength="100" border="1" negativeBarBorderColorSameAsPositive="0">
              <x14:cfvo type="autoMin"/>
              <x14:cfvo type="autoMax"/>
              <x14:borderColor rgb="FF638EC6"/>
              <x14:negativeFillColor rgb="FFFF0000"/>
              <x14:negativeBorderColor rgb="FFFF0000"/>
              <x14:axisColor rgb="FF000000"/>
            </x14:dataBar>
          </x14:cfRule>
          <xm:sqref>C75</xm:sqref>
        </x14:conditionalFormatting>
        <x14:conditionalFormatting xmlns:xm="http://schemas.microsoft.com/office/excel/2006/main">
          <x14:cfRule type="dataBar" id="{7C2CF087-0930-44CA-9D02-BB920B1967BF}">
            <x14:dataBar minLength="0" maxLength="100" border="1" negativeBarBorderColorSameAsPositive="0">
              <x14:cfvo type="autoMin"/>
              <x14:cfvo type="autoMax"/>
              <x14:borderColor rgb="FF63C384"/>
              <x14:negativeFillColor rgb="FFFF0000"/>
              <x14:negativeBorderColor rgb="FFFF0000"/>
              <x14:axisColor rgb="FF000000"/>
            </x14:dataBar>
          </x14:cfRule>
          <xm:sqref>C75</xm:sqref>
        </x14:conditionalFormatting>
        <x14:conditionalFormatting xmlns:xm="http://schemas.microsoft.com/office/excel/2006/main">
          <x14:cfRule type="dataBar" id="{0DA38FAE-71A6-4326-98E9-A340FAD7DCF6}">
            <x14:dataBar minLength="0" maxLength="100" border="1" negativeBarBorderColorSameAsPositive="0">
              <x14:cfvo type="autoMin"/>
              <x14:cfvo type="autoMax"/>
              <x14:borderColor rgb="FF638EC6"/>
              <x14:negativeFillColor rgb="FFFF0000"/>
              <x14:negativeBorderColor rgb="FFFF0000"/>
              <x14:axisColor rgb="FF000000"/>
            </x14:dataBar>
          </x14:cfRule>
          <xm:sqref>C82</xm:sqref>
        </x14:conditionalFormatting>
        <x14:conditionalFormatting xmlns:xm="http://schemas.microsoft.com/office/excel/2006/main">
          <x14:cfRule type="dataBar" id="{A4F5DDEE-2F7B-4CE3-9944-034F5623C163}">
            <x14:dataBar minLength="0" maxLength="100" border="1" negativeBarBorderColorSameAsPositive="0">
              <x14:cfvo type="autoMin"/>
              <x14:cfvo type="autoMax"/>
              <x14:borderColor rgb="FF63C384"/>
              <x14:negativeFillColor rgb="FFFF0000"/>
              <x14:negativeBorderColor rgb="FFFF0000"/>
              <x14:axisColor rgb="FF000000"/>
            </x14:dataBar>
          </x14:cfRule>
          <xm:sqref>C82</xm:sqref>
        </x14:conditionalFormatting>
        <x14:conditionalFormatting xmlns:xm="http://schemas.microsoft.com/office/excel/2006/main">
          <x14:cfRule type="dataBar" id="{F557F92B-F47F-4E4E-878A-E74F86FE693B}">
            <x14:dataBar minLength="0" maxLength="100" border="1" negativeBarBorderColorSameAsPositive="0">
              <x14:cfvo type="autoMin"/>
              <x14:cfvo type="autoMax"/>
              <x14:borderColor rgb="FF638EC6"/>
              <x14:negativeFillColor rgb="FFFF0000"/>
              <x14:negativeBorderColor rgb="FFFF0000"/>
              <x14:axisColor rgb="FF000000"/>
            </x14:dataBar>
          </x14:cfRule>
          <xm:sqref>C103</xm:sqref>
        </x14:conditionalFormatting>
        <x14:conditionalFormatting xmlns:xm="http://schemas.microsoft.com/office/excel/2006/main">
          <x14:cfRule type="dataBar" id="{E32A4CC9-9AA7-4339-8476-984A0698A4BA}">
            <x14:dataBar minLength="0" maxLength="100" border="1" negativeBarBorderColorSameAsPositive="0">
              <x14:cfvo type="autoMin"/>
              <x14:cfvo type="autoMax"/>
              <x14:borderColor rgb="FF63C384"/>
              <x14:negativeFillColor rgb="FFFF0000"/>
              <x14:negativeBorderColor rgb="FFFF0000"/>
              <x14:axisColor rgb="FF000000"/>
            </x14:dataBar>
          </x14:cfRule>
          <xm:sqref>C103</xm:sqref>
        </x14:conditionalFormatting>
        <x14:conditionalFormatting xmlns:xm="http://schemas.microsoft.com/office/excel/2006/main">
          <x14:cfRule type="dataBar" id="{8769979B-C5BB-4368-9AC0-805625954E8D}">
            <x14:dataBar minLength="0" maxLength="100" border="1" negativeBarBorderColorSameAsPositive="0">
              <x14:cfvo type="autoMin"/>
              <x14:cfvo type="autoMax"/>
              <x14:borderColor rgb="FF638EC6"/>
              <x14:negativeFillColor rgb="FFFF0000"/>
              <x14:negativeBorderColor rgb="FFFF0000"/>
              <x14:axisColor rgb="FF000000"/>
            </x14:dataBar>
          </x14:cfRule>
          <xm:sqref>C128</xm:sqref>
        </x14:conditionalFormatting>
        <x14:conditionalFormatting xmlns:xm="http://schemas.microsoft.com/office/excel/2006/main">
          <x14:cfRule type="dataBar" id="{0ADB5EF9-FA67-4837-9D46-9060D866BED2}">
            <x14:dataBar minLength="0" maxLength="100" border="1" negativeBarBorderColorSameAsPositive="0">
              <x14:cfvo type="autoMin"/>
              <x14:cfvo type="autoMax"/>
              <x14:borderColor rgb="FF63C384"/>
              <x14:negativeFillColor rgb="FFFF0000"/>
              <x14:negativeBorderColor rgb="FFFF0000"/>
              <x14:axisColor rgb="FF000000"/>
            </x14:dataBar>
          </x14:cfRule>
          <xm:sqref>C128</xm:sqref>
        </x14:conditionalFormatting>
        <x14:conditionalFormatting xmlns:xm="http://schemas.microsoft.com/office/excel/2006/main">
          <x14:cfRule type="dataBar" id="{19088AC8-6BA3-4E42-9D0A-7BDF018A3334}">
            <x14:dataBar minLength="0" maxLength="100" border="1" negativeBarBorderColorSameAsPositive="0">
              <x14:cfvo type="autoMin"/>
              <x14:cfvo type="autoMax"/>
              <x14:borderColor rgb="FF638EC6"/>
              <x14:negativeFillColor rgb="FFFF0000"/>
              <x14:negativeBorderColor rgb="FFFF0000"/>
              <x14:axisColor rgb="FF000000"/>
            </x14:dataBar>
          </x14:cfRule>
          <xm:sqref>C141</xm:sqref>
        </x14:conditionalFormatting>
        <x14:conditionalFormatting xmlns:xm="http://schemas.microsoft.com/office/excel/2006/main">
          <x14:cfRule type="dataBar" id="{62473748-36D8-41DD-98FD-975185F9A934}">
            <x14:dataBar minLength="0" maxLength="100" border="1" negativeBarBorderColorSameAsPositive="0">
              <x14:cfvo type="autoMin"/>
              <x14:cfvo type="autoMax"/>
              <x14:borderColor rgb="FF63C384"/>
              <x14:negativeFillColor rgb="FFFF0000"/>
              <x14:negativeBorderColor rgb="FFFF0000"/>
              <x14:axisColor rgb="FF000000"/>
            </x14:dataBar>
          </x14:cfRule>
          <xm:sqref>C141</xm:sqref>
        </x14:conditionalFormatting>
        <x14:conditionalFormatting xmlns:xm="http://schemas.microsoft.com/office/excel/2006/main">
          <x14:cfRule type="dataBar" id="{8A01A657-5E0E-464B-9B23-4698C731DE67}">
            <x14:dataBar minLength="0" maxLength="100" border="1" negativeBarBorderColorSameAsPositive="0">
              <x14:cfvo type="autoMin"/>
              <x14:cfvo type="autoMax"/>
              <x14:borderColor rgb="FF638EC6"/>
              <x14:negativeFillColor rgb="FFFF0000"/>
              <x14:negativeBorderColor rgb="FFFF0000"/>
              <x14:axisColor rgb="FF000000"/>
            </x14:dataBar>
          </x14:cfRule>
          <xm:sqref>C161</xm:sqref>
        </x14:conditionalFormatting>
        <x14:conditionalFormatting xmlns:xm="http://schemas.microsoft.com/office/excel/2006/main">
          <x14:cfRule type="dataBar" id="{C700BBF3-54C9-4F02-856F-A4E3124FADD9}">
            <x14:dataBar minLength="0" maxLength="100" border="1" negativeBarBorderColorSameAsPositive="0">
              <x14:cfvo type="autoMin"/>
              <x14:cfvo type="autoMax"/>
              <x14:borderColor rgb="FF63C384"/>
              <x14:negativeFillColor rgb="FFFF0000"/>
              <x14:negativeBorderColor rgb="FFFF0000"/>
              <x14:axisColor rgb="FF000000"/>
            </x14:dataBar>
          </x14:cfRule>
          <xm:sqref>C161</xm:sqref>
        </x14:conditionalFormatting>
        <x14:conditionalFormatting xmlns:xm="http://schemas.microsoft.com/office/excel/2006/main">
          <x14:cfRule type="dataBar" id="{E4F62168-D250-479A-A302-652302189BF1}">
            <x14:dataBar minLength="0" maxLength="100" border="1" negativeBarBorderColorSameAsPositive="0">
              <x14:cfvo type="autoMin"/>
              <x14:cfvo type="autoMax"/>
              <x14:borderColor rgb="FF638EC6"/>
              <x14:negativeFillColor rgb="FFFF0000"/>
              <x14:negativeBorderColor rgb="FFFF0000"/>
              <x14:axisColor rgb="FF000000"/>
            </x14:dataBar>
          </x14:cfRule>
          <xm:sqref>C172</xm:sqref>
        </x14:conditionalFormatting>
        <x14:conditionalFormatting xmlns:xm="http://schemas.microsoft.com/office/excel/2006/main">
          <x14:cfRule type="dataBar" id="{47D47518-4734-4607-B7CD-5DDB8BCE76E0}">
            <x14:dataBar minLength="0" maxLength="100" border="1" negativeBarBorderColorSameAsPositive="0">
              <x14:cfvo type="autoMin"/>
              <x14:cfvo type="autoMax"/>
              <x14:borderColor rgb="FF63C384"/>
              <x14:negativeFillColor rgb="FFFF0000"/>
              <x14:negativeBorderColor rgb="FFFF0000"/>
              <x14:axisColor rgb="FF000000"/>
            </x14:dataBar>
          </x14:cfRule>
          <xm:sqref>C172</xm:sqref>
        </x14:conditionalFormatting>
        <x14:conditionalFormatting xmlns:xm="http://schemas.microsoft.com/office/excel/2006/main">
          <x14:cfRule type="dataBar" id="{EC174943-5BD5-4842-9F7A-278AACB6335E}">
            <x14:dataBar minLength="0" maxLength="100" border="1" negativeBarBorderColorSameAsPositive="0">
              <x14:cfvo type="autoMin"/>
              <x14:cfvo type="autoMax"/>
              <x14:borderColor rgb="FF638EC6"/>
              <x14:negativeFillColor rgb="FFFF0000"/>
              <x14:negativeBorderColor rgb="FFFF0000"/>
              <x14:axisColor rgb="FF000000"/>
            </x14:dataBar>
          </x14:cfRule>
          <xm:sqref>C184</xm:sqref>
        </x14:conditionalFormatting>
        <x14:conditionalFormatting xmlns:xm="http://schemas.microsoft.com/office/excel/2006/main">
          <x14:cfRule type="dataBar" id="{888DCB9C-D9E7-49A6-AE49-44C8F9CBB737}">
            <x14:dataBar minLength="0" maxLength="100" border="1" negativeBarBorderColorSameAsPositive="0">
              <x14:cfvo type="autoMin"/>
              <x14:cfvo type="autoMax"/>
              <x14:borderColor rgb="FF63C384"/>
              <x14:negativeFillColor rgb="FFFF0000"/>
              <x14:negativeBorderColor rgb="FFFF0000"/>
              <x14:axisColor rgb="FF000000"/>
            </x14:dataBar>
          </x14:cfRule>
          <xm:sqref>C184</xm:sqref>
        </x14:conditionalFormatting>
        <x14:conditionalFormatting xmlns:xm="http://schemas.microsoft.com/office/excel/2006/main">
          <x14:cfRule type="dataBar" id="{80B9F201-3C46-456C-AF4E-C04F85BDC6DA}">
            <x14:dataBar minLength="0" maxLength="100" border="1" negativeBarBorderColorSameAsPositive="0">
              <x14:cfvo type="autoMin"/>
              <x14:cfvo type="autoMax"/>
              <x14:borderColor rgb="FF638EC6"/>
              <x14:negativeFillColor rgb="FFFF0000"/>
              <x14:negativeBorderColor rgb="FFFF0000"/>
              <x14:axisColor rgb="FF000000"/>
            </x14:dataBar>
          </x14:cfRule>
          <xm:sqref>C194</xm:sqref>
        </x14:conditionalFormatting>
        <x14:conditionalFormatting xmlns:xm="http://schemas.microsoft.com/office/excel/2006/main">
          <x14:cfRule type="dataBar" id="{7DF759AF-F23D-4361-B6F7-241EE6293201}">
            <x14:dataBar minLength="0" maxLength="100" border="1" negativeBarBorderColorSameAsPositive="0">
              <x14:cfvo type="autoMin"/>
              <x14:cfvo type="autoMax"/>
              <x14:borderColor rgb="FF63C384"/>
              <x14:negativeFillColor rgb="FFFF0000"/>
              <x14:negativeBorderColor rgb="FFFF0000"/>
              <x14:axisColor rgb="FF000000"/>
            </x14:dataBar>
          </x14:cfRule>
          <xm:sqref>C194</xm:sqref>
        </x14:conditionalFormatting>
        <x14:conditionalFormatting xmlns:xm="http://schemas.microsoft.com/office/excel/2006/main">
          <x14:cfRule type="dataBar" id="{B72DC8E7-DCA7-4751-B662-14DDE8996F99}">
            <x14:dataBar minLength="0" maxLength="100" border="1" negativeBarBorderColorSameAsPositive="0">
              <x14:cfvo type="autoMin"/>
              <x14:cfvo type="autoMax"/>
              <x14:borderColor rgb="FF638EC6"/>
              <x14:negativeFillColor rgb="FFFF0000"/>
              <x14:negativeBorderColor rgb="FFFF0000"/>
              <x14:axisColor rgb="FF000000"/>
            </x14:dataBar>
          </x14:cfRule>
          <xm:sqref>C208</xm:sqref>
        </x14:conditionalFormatting>
        <x14:conditionalFormatting xmlns:xm="http://schemas.microsoft.com/office/excel/2006/main">
          <x14:cfRule type="dataBar" id="{F4995263-38C5-4931-BD5A-5B0D064273C7}">
            <x14:dataBar minLength="0" maxLength="100" border="1" negativeBarBorderColorSameAsPositive="0">
              <x14:cfvo type="autoMin"/>
              <x14:cfvo type="autoMax"/>
              <x14:borderColor rgb="FF63C384"/>
              <x14:negativeFillColor rgb="FFFF0000"/>
              <x14:negativeBorderColor rgb="FFFF0000"/>
              <x14:axisColor rgb="FF000000"/>
            </x14:dataBar>
          </x14:cfRule>
          <xm:sqref>C208</xm:sqref>
        </x14:conditionalFormatting>
        <x14:conditionalFormatting xmlns:xm="http://schemas.microsoft.com/office/excel/2006/main">
          <x14:cfRule type="containsText" priority="935" operator="containsText" id="{CBB806CE-7C7D-49AA-B1BA-92DA91C6D2F5}">
            <xm:f>NOT(ISERROR(SEARCH('\Users\Cristian\Downloads\[Diagnostico GAP_27001_2013_Anexo A.xlsx]Listas'!#REF!,C2)))</xm:f>
            <xm:f>'\Users\Cristian\Downloads\[Diagnostico GAP_27001_2013_Anexo A.xlsx]Listas'!#REF!</xm:f>
            <x14:dxf>
              <fill>
                <patternFill>
                  <bgColor rgb="FF33CC33"/>
                </patternFill>
              </fill>
            </x14:dxf>
          </x14:cfRule>
          <x14:cfRule type="containsText" priority="936" operator="containsText" id="{1ECFD83C-AA45-4B92-BC0E-6C3568B4D364}">
            <xm:f>NOT(ISERROR(SEARCH('\Users\Cristian\Downloads\[Diagnostico GAP_27001_2013_Anexo A.xlsx]Listas'!#REF!,C2)))</xm:f>
            <xm:f>'\Users\Cristian\Downloads\[Diagnostico GAP_27001_2013_Anexo A.xlsx]Listas'!#REF!</xm:f>
            <x14:dxf>
              <fill>
                <patternFill>
                  <bgColor rgb="FF66FF66"/>
                </patternFill>
              </fill>
            </x14:dxf>
          </x14:cfRule>
          <x14:cfRule type="containsText" priority="937" operator="containsText" id="{91778C05-C287-4C51-B109-27A31CE7E2E2}">
            <xm:f>NOT(ISERROR(SEARCH('\Users\Cristian\Downloads\[Diagnostico GAP_27001_2013_Anexo A.xlsx]Listas'!#REF!,C2)))</xm:f>
            <xm:f>'\Users\Cristian\Downloads\[Diagnostico GAP_27001_2013_Anexo A.xlsx]Listas'!#REF!</xm:f>
            <x14:dxf>
              <fill>
                <patternFill>
                  <bgColor rgb="FF99FF99"/>
                </patternFill>
              </fill>
            </x14:dxf>
          </x14:cfRule>
          <x14:cfRule type="containsText" priority="938" operator="containsText" id="{CA4EA087-C725-420B-9536-2EC6D72281C6}">
            <xm:f>NOT(ISERROR(SEARCH('\Users\Cristian\Downloads\[Diagnostico GAP_27001_2013_Anexo A.xlsx]Listas'!#REF!,C2)))</xm:f>
            <xm:f>'\Users\Cristian\Downloads\[Diagnostico GAP_27001_2013_Anexo A.xlsx]Listas'!#REF!</xm:f>
            <x14:dxf>
              <fill>
                <patternFill>
                  <bgColor rgb="FFFFDB43"/>
                </patternFill>
              </fill>
            </x14:dxf>
          </x14:cfRule>
          <x14:cfRule type="containsText" priority="939" operator="containsText" id="{8D9B9383-B8FD-416E-9D5A-C79E5689C969}">
            <xm:f>NOT(ISERROR(SEARCH('\Users\Cristian\Downloads\[Diagnostico GAP_27001_2013_Anexo A.xlsx]Listas'!#REF!,C2)))</xm:f>
            <xm:f>'\Users\Cristian\Downloads\[Diagnostico GAP_27001_2013_Anexo A.xlsx]Listas'!#REF!</xm:f>
            <x14:dxf>
              <fill>
                <patternFill>
                  <bgColor rgb="FFFFAD93"/>
                </patternFill>
              </fill>
            </x14:dxf>
          </x14:cfRule>
          <xm:sqref>C2 C4:C9 C13:C14 E5 C210:C1048576 C22 C11 C24:C35 C37:C52 C76:C81 C83:C102 C104 C54:C74</xm:sqref>
        </x14:conditionalFormatting>
        <x14:conditionalFormatting xmlns:xm="http://schemas.microsoft.com/office/excel/2006/main">
          <x14:cfRule type="containsText" priority="930" operator="containsText" id="{77EAB1D1-5877-458F-A3DF-2FA409B70AE5}">
            <xm:f>NOT(ISERROR(SEARCH('\Users\Cristian\Downloads\[Diagnostico GAP_27001_2013_Anexo A.xlsx]Listas'!#REF!,D5)))</xm:f>
            <xm:f>'\Users\Cristian\Downloads\[Diagnostico GAP_27001_2013_Anexo A.xlsx]Listas'!#REF!</xm:f>
            <x14:dxf>
              <fill>
                <patternFill>
                  <bgColor rgb="FF33CC33"/>
                </patternFill>
              </fill>
            </x14:dxf>
          </x14:cfRule>
          <x14:cfRule type="containsText" priority="931" operator="containsText" id="{04E38A01-F9EE-4F3C-8B1D-FF90C7AFD02A}">
            <xm:f>NOT(ISERROR(SEARCH('\Users\Cristian\Downloads\[Diagnostico GAP_27001_2013_Anexo A.xlsx]Listas'!#REF!,D5)))</xm:f>
            <xm:f>'\Users\Cristian\Downloads\[Diagnostico GAP_27001_2013_Anexo A.xlsx]Listas'!#REF!</xm:f>
            <x14:dxf>
              <fill>
                <patternFill>
                  <bgColor rgb="FF66FF66"/>
                </patternFill>
              </fill>
            </x14:dxf>
          </x14:cfRule>
          <x14:cfRule type="containsText" priority="932" operator="containsText" id="{410EC50F-4860-43A0-837B-66FDA8913939}">
            <xm:f>NOT(ISERROR(SEARCH('\Users\Cristian\Downloads\[Diagnostico GAP_27001_2013_Anexo A.xlsx]Listas'!#REF!,D5)))</xm:f>
            <xm:f>'\Users\Cristian\Downloads\[Diagnostico GAP_27001_2013_Anexo A.xlsx]Listas'!#REF!</xm:f>
            <x14:dxf>
              <fill>
                <patternFill>
                  <bgColor rgb="FF99FF99"/>
                </patternFill>
              </fill>
            </x14:dxf>
          </x14:cfRule>
          <x14:cfRule type="containsText" priority="933" operator="containsText" id="{CB2B5769-D56B-4BD7-92D5-2BB22F00D5E6}">
            <xm:f>NOT(ISERROR(SEARCH('\Users\Cristian\Downloads\[Diagnostico GAP_27001_2013_Anexo A.xlsx]Listas'!#REF!,D5)))</xm:f>
            <xm:f>'\Users\Cristian\Downloads\[Diagnostico GAP_27001_2013_Anexo A.xlsx]Listas'!#REF!</xm:f>
            <x14:dxf>
              <fill>
                <patternFill>
                  <bgColor rgb="FFFFDB43"/>
                </patternFill>
              </fill>
            </x14:dxf>
          </x14:cfRule>
          <x14:cfRule type="containsText" priority="934" operator="containsText" id="{AE6968C4-D518-4F56-A9F0-9342A9875EF7}">
            <xm:f>NOT(ISERROR(SEARCH('\Users\Cristian\Downloads\[Diagnostico GAP_27001_2013_Anexo A.xlsx]Listas'!#REF!,D5)))</xm:f>
            <xm:f>'\Users\Cristian\Downloads\[Diagnostico GAP_27001_2013_Anexo A.xlsx]Listas'!#REF!</xm:f>
            <x14:dxf>
              <fill>
                <patternFill>
                  <bgColor rgb="FFFFAD93"/>
                </patternFill>
              </fill>
            </x14:dxf>
          </x14:cfRule>
          <xm:sqref>D5</xm:sqref>
        </x14:conditionalFormatting>
        <x14:conditionalFormatting xmlns:xm="http://schemas.microsoft.com/office/excel/2006/main">
          <x14:cfRule type="containsText" priority="925" operator="containsText" id="{FF29FBD9-C194-4807-9C0C-37780CDAD720}">
            <xm:f>NOT(ISERROR(SEARCH('\Users\Cristian\Downloads\[Diagnostico GAP_27001_2013_Anexo A.xlsx]Listas'!#REF!,D6)))</xm:f>
            <xm:f>'\Users\Cristian\Downloads\[Diagnostico GAP_27001_2013_Anexo A.xlsx]Listas'!#REF!</xm:f>
            <x14:dxf>
              <fill>
                <patternFill>
                  <bgColor rgb="FF33CC33"/>
                </patternFill>
              </fill>
            </x14:dxf>
          </x14:cfRule>
          <x14:cfRule type="containsText" priority="926" operator="containsText" id="{64929D13-2F5C-4EFD-9235-040359C13FC7}">
            <xm:f>NOT(ISERROR(SEARCH('\Users\Cristian\Downloads\[Diagnostico GAP_27001_2013_Anexo A.xlsx]Listas'!#REF!,D6)))</xm:f>
            <xm:f>'\Users\Cristian\Downloads\[Diagnostico GAP_27001_2013_Anexo A.xlsx]Listas'!#REF!</xm:f>
            <x14:dxf>
              <fill>
                <patternFill>
                  <bgColor rgb="FF66FF66"/>
                </patternFill>
              </fill>
            </x14:dxf>
          </x14:cfRule>
          <x14:cfRule type="containsText" priority="927" operator="containsText" id="{F01764B3-7407-4AA1-AE48-D0E6DBBFBD69}">
            <xm:f>NOT(ISERROR(SEARCH('\Users\Cristian\Downloads\[Diagnostico GAP_27001_2013_Anexo A.xlsx]Listas'!#REF!,D6)))</xm:f>
            <xm:f>'\Users\Cristian\Downloads\[Diagnostico GAP_27001_2013_Anexo A.xlsx]Listas'!#REF!</xm:f>
            <x14:dxf>
              <fill>
                <patternFill>
                  <bgColor rgb="FF99FF99"/>
                </patternFill>
              </fill>
            </x14:dxf>
          </x14:cfRule>
          <x14:cfRule type="containsText" priority="928" operator="containsText" id="{EA5C29C3-E4F4-401E-81C6-32C4DA88F4E1}">
            <xm:f>NOT(ISERROR(SEARCH('\Users\Cristian\Downloads\[Diagnostico GAP_27001_2013_Anexo A.xlsx]Listas'!#REF!,D6)))</xm:f>
            <xm:f>'\Users\Cristian\Downloads\[Diagnostico GAP_27001_2013_Anexo A.xlsx]Listas'!#REF!</xm:f>
            <x14:dxf>
              <fill>
                <patternFill>
                  <bgColor rgb="FFFFDB43"/>
                </patternFill>
              </fill>
            </x14:dxf>
          </x14:cfRule>
          <x14:cfRule type="containsText" priority="929" operator="containsText" id="{544B55D3-4E1A-4EC8-A822-AC0B45B89866}">
            <xm:f>NOT(ISERROR(SEARCH('\Users\Cristian\Downloads\[Diagnostico GAP_27001_2013_Anexo A.xlsx]Listas'!#REF!,D6)))</xm:f>
            <xm:f>'\Users\Cristian\Downloads\[Diagnostico GAP_27001_2013_Anexo A.xlsx]Listas'!#REF!</xm:f>
            <x14:dxf>
              <fill>
                <patternFill>
                  <bgColor rgb="FFFFAD93"/>
                </patternFill>
              </fill>
            </x14:dxf>
          </x14:cfRule>
          <xm:sqref>D6</xm:sqref>
        </x14:conditionalFormatting>
        <x14:conditionalFormatting xmlns:xm="http://schemas.microsoft.com/office/excel/2006/main">
          <x14:cfRule type="containsText" priority="920" operator="containsText" id="{58FDA2E5-86F6-49E9-922B-C5201BEA73ED}">
            <xm:f>NOT(ISERROR(SEARCH('\Users\Cristian\Downloads\[Diagnostico GAP_27001_2013_Anexo A.xlsx]Listas'!#REF!,D7)))</xm:f>
            <xm:f>'\Users\Cristian\Downloads\[Diagnostico GAP_27001_2013_Anexo A.xlsx]Listas'!#REF!</xm:f>
            <x14:dxf>
              <fill>
                <patternFill>
                  <bgColor rgb="FF33CC33"/>
                </patternFill>
              </fill>
            </x14:dxf>
          </x14:cfRule>
          <x14:cfRule type="containsText" priority="921" operator="containsText" id="{4AA94232-3094-4708-BB5C-9D62F030D2F9}">
            <xm:f>NOT(ISERROR(SEARCH('\Users\Cristian\Downloads\[Diagnostico GAP_27001_2013_Anexo A.xlsx]Listas'!#REF!,D7)))</xm:f>
            <xm:f>'\Users\Cristian\Downloads\[Diagnostico GAP_27001_2013_Anexo A.xlsx]Listas'!#REF!</xm:f>
            <x14:dxf>
              <fill>
                <patternFill>
                  <bgColor rgb="FF66FF66"/>
                </patternFill>
              </fill>
            </x14:dxf>
          </x14:cfRule>
          <x14:cfRule type="containsText" priority="922" operator="containsText" id="{981A621B-56E2-4948-81FB-64CD8BDE59E7}">
            <xm:f>NOT(ISERROR(SEARCH('\Users\Cristian\Downloads\[Diagnostico GAP_27001_2013_Anexo A.xlsx]Listas'!#REF!,D7)))</xm:f>
            <xm:f>'\Users\Cristian\Downloads\[Diagnostico GAP_27001_2013_Anexo A.xlsx]Listas'!#REF!</xm:f>
            <x14:dxf>
              <fill>
                <patternFill>
                  <bgColor rgb="FF99FF99"/>
                </patternFill>
              </fill>
            </x14:dxf>
          </x14:cfRule>
          <x14:cfRule type="containsText" priority="923" operator="containsText" id="{5D23EE6B-9027-4069-9BCC-1843A7F31A97}">
            <xm:f>NOT(ISERROR(SEARCH('\Users\Cristian\Downloads\[Diagnostico GAP_27001_2013_Anexo A.xlsx]Listas'!#REF!,D7)))</xm:f>
            <xm:f>'\Users\Cristian\Downloads\[Diagnostico GAP_27001_2013_Anexo A.xlsx]Listas'!#REF!</xm:f>
            <x14:dxf>
              <fill>
                <patternFill>
                  <bgColor rgb="FFFFDB43"/>
                </patternFill>
              </fill>
            </x14:dxf>
          </x14:cfRule>
          <x14:cfRule type="containsText" priority="924" operator="containsText" id="{51A01AAD-3F7F-4A48-B895-1877F5761057}">
            <xm:f>NOT(ISERROR(SEARCH('\Users\Cristian\Downloads\[Diagnostico GAP_27001_2013_Anexo A.xlsx]Listas'!#REF!,D7)))</xm:f>
            <xm:f>'\Users\Cristian\Downloads\[Diagnostico GAP_27001_2013_Anexo A.xlsx]Listas'!#REF!</xm:f>
            <x14:dxf>
              <fill>
                <patternFill>
                  <bgColor rgb="FFFFAD93"/>
                </patternFill>
              </fill>
            </x14:dxf>
          </x14:cfRule>
          <xm:sqref>D7</xm:sqref>
        </x14:conditionalFormatting>
        <x14:conditionalFormatting xmlns:xm="http://schemas.microsoft.com/office/excel/2006/main">
          <x14:cfRule type="containsText" priority="915" operator="containsText" id="{34DBBDBD-E440-427F-8EDB-76D58F0EC93A}">
            <xm:f>NOT(ISERROR(SEARCH('\Users\Cristian\Downloads\[Diagnostico GAP_27001_2013_Anexo A.xlsx]Listas'!#REF!,D8)))</xm:f>
            <xm:f>'\Users\Cristian\Downloads\[Diagnostico GAP_27001_2013_Anexo A.xlsx]Listas'!#REF!</xm:f>
            <x14:dxf>
              <fill>
                <patternFill>
                  <bgColor rgb="FF33CC33"/>
                </patternFill>
              </fill>
            </x14:dxf>
          </x14:cfRule>
          <x14:cfRule type="containsText" priority="916" operator="containsText" id="{07F025E7-367D-4F4A-90EB-93B79539BE23}">
            <xm:f>NOT(ISERROR(SEARCH('\Users\Cristian\Downloads\[Diagnostico GAP_27001_2013_Anexo A.xlsx]Listas'!#REF!,D8)))</xm:f>
            <xm:f>'\Users\Cristian\Downloads\[Diagnostico GAP_27001_2013_Anexo A.xlsx]Listas'!#REF!</xm:f>
            <x14:dxf>
              <fill>
                <patternFill>
                  <bgColor rgb="FF66FF66"/>
                </patternFill>
              </fill>
            </x14:dxf>
          </x14:cfRule>
          <x14:cfRule type="containsText" priority="917" operator="containsText" id="{E882BCFA-7234-435C-9BFB-BC4E9B174BC0}">
            <xm:f>NOT(ISERROR(SEARCH('\Users\Cristian\Downloads\[Diagnostico GAP_27001_2013_Anexo A.xlsx]Listas'!#REF!,D8)))</xm:f>
            <xm:f>'\Users\Cristian\Downloads\[Diagnostico GAP_27001_2013_Anexo A.xlsx]Listas'!#REF!</xm:f>
            <x14:dxf>
              <fill>
                <patternFill>
                  <bgColor rgb="FF99FF99"/>
                </patternFill>
              </fill>
            </x14:dxf>
          </x14:cfRule>
          <x14:cfRule type="containsText" priority="918" operator="containsText" id="{FF3B6C26-3C31-4D4C-B91B-9414FF1B8033}">
            <xm:f>NOT(ISERROR(SEARCH('\Users\Cristian\Downloads\[Diagnostico GAP_27001_2013_Anexo A.xlsx]Listas'!#REF!,D8)))</xm:f>
            <xm:f>'\Users\Cristian\Downloads\[Diagnostico GAP_27001_2013_Anexo A.xlsx]Listas'!#REF!</xm:f>
            <x14:dxf>
              <fill>
                <patternFill>
                  <bgColor rgb="FFFFDB43"/>
                </patternFill>
              </fill>
            </x14:dxf>
          </x14:cfRule>
          <x14:cfRule type="containsText" priority="919" operator="containsText" id="{B8914A13-A4FE-493A-AAA7-93DF16387FEB}">
            <xm:f>NOT(ISERROR(SEARCH('\Users\Cristian\Downloads\[Diagnostico GAP_27001_2013_Anexo A.xlsx]Listas'!#REF!,D8)))</xm:f>
            <xm:f>'\Users\Cristian\Downloads\[Diagnostico GAP_27001_2013_Anexo A.xlsx]Listas'!#REF!</xm:f>
            <x14:dxf>
              <fill>
                <patternFill>
                  <bgColor rgb="FFFFAD93"/>
                </patternFill>
              </fill>
            </x14:dxf>
          </x14:cfRule>
          <xm:sqref>D8</xm:sqref>
        </x14:conditionalFormatting>
        <x14:conditionalFormatting xmlns:xm="http://schemas.microsoft.com/office/excel/2006/main">
          <x14:cfRule type="containsText" priority="900" operator="containsText" id="{C0E3CC1B-5A37-4B2A-BB89-25EA87718841}">
            <xm:f>NOT(ISERROR(SEARCH('\Users\Cristian\Downloads\[Diagnostico GAP_27001_2013_Anexo A.xlsx]Listas'!#REF!,D15)))</xm:f>
            <xm:f>'\Users\Cristian\Downloads\[Diagnostico GAP_27001_2013_Anexo A.xlsx]Listas'!#REF!</xm:f>
            <x14:dxf>
              <fill>
                <patternFill>
                  <bgColor rgb="FF33CC33"/>
                </patternFill>
              </fill>
            </x14:dxf>
          </x14:cfRule>
          <x14:cfRule type="containsText" priority="901" operator="containsText" id="{659CA573-96E1-4E96-ABBA-0CC68A44FDF5}">
            <xm:f>NOT(ISERROR(SEARCH('\Users\Cristian\Downloads\[Diagnostico GAP_27001_2013_Anexo A.xlsx]Listas'!#REF!,D15)))</xm:f>
            <xm:f>'\Users\Cristian\Downloads\[Diagnostico GAP_27001_2013_Anexo A.xlsx]Listas'!#REF!</xm:f>
            <x14:dxf>
              <fill>
                <patternFill>
                  <bgColor rgb="FF66FF66"/>
                </patternFill>
              </fill>
            </x14:dxf>
          </x14:cfRule>
          <x14:cfRule type="containsText" priority="902" operator="containsText" id="{08B591AD-6486-44F6-907E-520B4C2AF8C3}">
            <xm:f>NOT(ISERROR(SEARCH('\Users\Cristian\Downloads\[Diagnostico GAP_27001_2013_Anexo A.xlsx]Listas'!#REF!,D15)))</xm:f>
            <xm:f>'\Users\Cristian\Downloads\[Diagnostico GAP_27001_2013_Anexo A.xlsx]Listas'!#REF!</xm:f>
            <x14:dxf>
              <fill>
                <patternFill>
                  <bgColor rgb="FF99FF99"/>
                </patternFill>
              </fill>
            </x14:dxf>
          </x14:cfRule>
          <x14:cfRule type="containsText" priority="903" operator="containsText" id="{24426CE1-B5D7-4978-8ADB-72A6571DF885}">
            <xm:f>NOT(ISERROR(SEARCH('\Users\Cristian\Downloads\[Diagnostico GAP_27001_2013_Anexo A.xlsx]Listas'!#REF!,D15)))</xm:f>
            <xm:f>'\Users\Cristian\Downloads\[Diagnostico GAP_27001_2013_Anexo A.xlsx]Listas'!#REF!</xm:f>
            <x14:dxf>
              <fill>
                <patternFill>
                  <bgColor rgb="FFFFDB43"/>
                </patternFill>
              </fill>
            </x14:dxf>
          </x14:cfRule>
          <x14:cfRule type="containsText" priority="904" operator="containsText" id="{EF3978B5-9260-4178-AC9F-E9AE099448F0}">
            <xm:f>NOT(ISERROR(SEARCH('\Users\Cristian\Downloads\[Diagnostico GAP_27001_2013_Anexo A.xlsx]Listas'!#REF!,D15)))</xm:f>
            <xm:f>'\Users\Cristian\Downloads\[Diagnostico GAP_27001_2013_Anexo A.xlsx]Listas'!#REF!</xm:f>
            <x14:dxf>
              <fill>
                <patternFill>
                  <bgColor rgb="FFFFAD93"/>
                </patternFill>
              </fill>
            </x14:dxf>
          </x14:cfRule>
          <xm:sqref>D15</xm:sqref>
        </x14:conditionalFormatting>
        <x14:conditionalFormatting xmlns:xm="http://schemas.microsoft.com/office/excel/2006/main">
          <x14:cfRule type="containsText" priority="910" operator="containsText" id="{1C68C341-CB87-4FF0-9552-EDEDE42E20D5}">
            <xm:f>NOT(ISERROR(SEARCH('\Users\Cristian\Downloads\[Diagnostico GAP_27001_2013_Anexo A.xlsx]Listas'!#REF!,D13)))</xm:f>
            <xm:f>'\Users\Cristian\Downloads\[Diagnostico GAP_27001_2013_Anexo A.xlsx]Listas'!#REF!</xm:f>
            <x14:dxf>
              <fill>
                <patternFill>
                  <bgColor rgb="FF33CC33"/>
                </patternFill>
              </fill>
            </x14:dxf>
          </x14:cfRule>
          <x14:cfRule type="containsText" priority="911" operator="containsText" id="{B651A3BB-68EF-43F0-9AF4-55B4363D62D5}">
            <xm:f>NOT(ISERROR(SEARCH('\Users\Cristian\Downloads\[Diagnostico GAP_27001_2013_Anexo A.xlsx]Listas'!#REF!,D13)))</xm:f>
            <xm:f>'\Users\Cristian\Downloads\[Diagnostico GAP_27001_2013_Anexo A.xlsx]Listas'!#REF!</xm:f>
            <x14:dxf>
              <fill>
                <patternFill>
                  <bgColor rgb="FF66FF66"/>
                </patternFill>
              </fill>
            </x14:dxf>
          </x14:cfRule>
          <x14:cfRule type="containsText" priority="912" operator="containsText" id="{C1958610-48E4-442F-98A8-AF261FD333B4}">
            <xm:f>NOT(ISERROR(SEARCH('\Users\Cristian\Downloads\[Diagnostico GAP_27001_2013_Anexo A.xlsx]Listas'!#REF!,D13)))</xm:f>
            <xm:f>'\Users\Cristian\Downloads\[Diagnostico GAP_27001_2013_Anexo A.xlsx]Listas'!#REF!</xm:f>
            <x14:dxf>
              <fill>
                <patternFill>
                  <bgColor rgb="FF99FF99"/>
                </patternFill>
              </fill>
            </x14:dxf>
          </x14:cfRule>
          <x14:cfRule type="containsText" priority="913" operator="containsText" id="{7F2E9356-2E2B-45A4-88A8-241C8DFFF374}">
            <xm:f>NOT(ISERROR(SEARCH('\Users\Cristian\Downloads\[Diagnostico GAP_27001_2013_Anexo A.xlsx]Listas'!#REF!,D13)))</xm:f>
            <xm:f>'\Users\Cristian\Downloads\[Diagnostico GAP_27001_2013_Anexo A.xlsx]Listas'!#REF!</xm:f>
            <x14:dxf>
              <fill>
                <patternFill>
                  <bgColor rgb="FFFFDB43"/>
                </patternFill>
              </fill>
            </x14:dxf>
          </x14:cfRule>
          <x14:cfRule type="containsText" priority="914" operator="containsText" id="{2C71D6A2-992F-4CC6-9EB3-E962EDEAE518}">
            <xm:f>NOT(ISERROR(SEARCH('\Users\Cristian\Downloads\[Diagnostico GAP_27001_2013_Anexo A.xlsx]Listas'!#REF!,D13)))</xm:f>
            <xm:f>'\Users\Cristian\Downloads\[Diagnostico GAP_27001_2013_Anexo A.xlsx]Listas'!#REF!</xm:f>
            <x14:dxf>
              <fill>
                <patternFill>
                  <bgColor rgb="FFFFAD93"/>
                </patternFill>
              </fill>
            </x14:dxf>
          </x14:cfRule>
          <xm:sqref>D13</xm:sqref>
        </x14:conditionalFormatting>
        <x14:conditionalFormatting xmlns:xm="http://schemas.microsoft.com/office/excel/2006/main">
          <x14:cfRule type="containsText" priority="905" operator="containsText" id="{EE4103EE-A485-4FEA-8C2C-58E3F5DA25A2}">
            <xm:f>NOT(ISERROR(SEARCH('\Users\Cristian\Downloads\[Diagnostico GAP_27001_2013_Anexo A.xlsx]Listas'!#REF!,D14)))</xm:f>
            <xm:f>'\Users\Cristian\Downloads\[Diagnostico GAP_27001_2013_Anexo A.xlsx]Listas'!#REF!</xm:f>
            <x14:dxf>
              <fill>
                <patternFill>
                  <bgColor rgb="FF33CC33"/>
                </patternFill>
              </fill>
            </x14:dxf>
          </x14:cfRule>
          <x14:cfRule type="containsText" priority="906" operator="containsText" id="{550D8F50-250D-4ABE-930B-ACF70FBA8683}">
            <xm:f>NOT(ISERROR(SEARCH('\Users\Cristian\Downloads\[Diagnostico GAP_27001_2013_Anexo A.xlsx]Listas'!#REF!,D14)))</xm:f>
            <xm:f>'\Users\Cristian\Downloads\[Diagnostico GAP_27001_2013_Anexo A.xlsx]Listas'!#REF!</xm:f>
            <x14:dxf>
              <fill>
                <patternFill>
                  <bgColor rgb="FF66FF66"/>
                </patternFill>
              </fill>
            </x14:dxf>
          </x14:cfRule>
          <x14:cfRule type="containsText" priority="907" operator="containsText" id="{A1056FB2-A630-4A6E-86D2-FFF1D46CFE67}">
            <xm:f>NOT(ISERROR(SEARCH('\Users\Cristian\Downloads\[Diagnostico GAP_27001_2013_Anexo A.xlsx]Listas'!#REF!,D14)))</xm:f>
            <xm:f>'\Users\Cristian\Downloads\[Diagnostico GAP_27001_2013_Anexo A.xlsx]Listas'!#REF!</xm:f>
            <x14:dxf>
              <fill>
                <patternFill>
                  <bgColor rgb="FF99FF99"/>
                </patternFill>
              </fill>
            </x14:dxf>
          </x14:cfRule>
          <x14:cfRule type="containsText" priority="908" operator="containsText" id="{B4C9F820-2CBA-4B86-8122-E2B528D77051}">
            <xm:f>NOT(ISERROR(SEARCH('\Users\Cristian\Downloads\[Diagnostico GAP_27001_2013_Anexo A.xlsx]Listas'!#REF!,D14)))</xm:f>
            <xm:f>'\Users\Cristian\Downloads\[Diagnostico GAP_27001_2013_Anexo A.xlsx]Listas'!#REF!</xm:f>
            <x14:dxf>
              <fill>
                <patternFill>
                  <bgColor rgb="FFFFDB43"/>
                </patternFill>
              </fill>
            </x14:dxf>
          </x14:cfRule>
          <x14:cfRule type="containsText" priority="909" operator="containsText" id="{53EFE00A-798A-48CB-A40A-C92A21A76383}">
            <xm:f>NOT(ISERROR(SEARCH('\Users\Cristian\Downloads\[Diagnostico GAP_27001_2013_Anexo A.xlsx]Listas'!#REF!,D14)))</xm:f>
            <xm:f>'\Users\Cristian\Downloads\[Diagnostico GAP_27001_2013_Anexo A.xlsx]Listas'!#REF!</xm:f>
            <x14:dxf>
              <fill>
                <patternFill>
                  <bgColor rgb="FFFFAD93"/>
                </patternFill>
              </fill>
            </x14:dxf>
          </x14:cfRule>
          <xm:sqref>D14</xm:sqref>
        </x14:conditionalFormatting>
        <x14:conditionalFormatting xmlns:xm="http://schemas.microsoft.com/office/excel/2006/main">
          <x14:cfRule type="containsText" priority="895" operator="containsText" id="{985FF158-8582-4A46-B9BF-EF93DD195D02}">
            <xm:f>NOT(ISERROR(SEARCH('\Users\Cristian\Downloads\[Diagnostico GAP_27001_2013_Anexo A.xlsx]Listas'!#REF!,D16)))</xm:f>
            <xm:f>'\Users\Cristian\Downloads\[Diagnostico GAP_27001_2013_Anexo A.xlsx]Listas'!#REF!</xm:f>
            <x14:dxf>
              <fill>
                <patternFill>
                  <bgColor rgb="FF33CC33"/>
                </patternFill>
              </fill>
            </x14:dxf>
          </x14:cfRule>
          <x14:cfRule type="containsText" priority="896" operator="containsText" id="{DDB8069E-BC77-4478-8304-298D92684CBB}">
            <xm:f>NOT(ISERROR(SEARCH('\Users\Cristian\Downloads\[Diagnostico GAP_27001_2013_Anexo A.xlsx]Listas'!#REF!,D16)))</xm:f>
            <xm:f>'\Users\Cristian\Downloads\[Diagnostico GAP_27001_2013_Anexo A.xlsx]Listas'!#REF!</xm:f>
            <x14:dxf>
              <fill>
                <patternFill>
                  <bgColor rgb="FF66FF66"/>
                </patternFill>
              </fill>
            </x14:dxf>
          </x14:cfRule>
          <x14:cfRule type="containsText" priority="897" operator="containsText" id="{03CE01B0-6A1F-491C-8D42-CD2F5A495777}">
            <xm:f>NOT(ISERROR(SEARCH('\Users\Cristian\Downloads\[Diagnostico GAP_27001_2013_Anexo A.xlsx]Listas'!#REF!,D16)))</xm:f>
            <xm:f>'\Users\Cristian\Downloads\[Diagnostico GAP_27001_2013_Anexo A.xlsx]Listas'!#REF!</xm:f>
            <x14:dxf>
              <fill>
                <patternFill>
                  <bgColor rgb="FF99FF99"/>
                </patternFill>
              </fill>
            </x14:dxf>
          </x14:cfRule>
          <x14:cfRule type="containsText" priority="898" operator="containsText" id="{1C4BE20D-AD2B-43BE-B20C-689A3E052EAF}">
            <xm:f>NOT(ISERROR(SEARCH('\Users\Cristian\Downloads\[Diagnostico GAP_27001_2013_Anexo A.xlsx]Listas'!#REF!,D16)))</xm:f>
            <xm:f>'\Users\Cristian\Downloads\[Diagnostico GAP_27001_2013_Anexo A.xlsx]Listas'!#REF!</xm:f>
            <x14:dxf>
              <fill>
                <patternFill>
                  <bgColor rgb="FFFFDB43"/>
                </patternFill>
              </fill>
            </x14:dxf>
          </x14:cfRule>
          <x14:cfRule type="containsText" priority="899" operator="containsText" id="{FD41D3BC-EA8F-4A3A-AD50-F34C971A4C8B}">
            <xm:f>NOT(ISERROR(SEARCH('\Users\Cristian\Downloads\[Diagnostico GAP_27001_2013_Anexo A.xlsx]Listas'!#REF!,D16)))</xm:f>
            <xm:f>'\Users\Cristian\Downloads\[Diagnostico GAP_27001_2013_Anexo A.xlsx]Listas'!#REF!</xm:f>
            <x14:dxf>
              <fill>
                <patternFill>
                  <bgColor rgb="FFFFAD93"/>
                </patternFill>
              </fill>
            </x14:dxf>
          </x14:cfRule>
          <xm:sqref>D16:D18</xm:sqref>
        </x14:conditionalFormatting>
        <x14:conditionalFormatting xmlns:xm="http://schemas.microsoft.com/office/excel/2006/main">
          <x14:cfRule type="containsText" priority="890" operator="containsText" id="{E033210D-842A-42A9-A96E-D8258407C9E0}">
            <xm:f>NOT(ISERROR(SEARCH('\Users\Cristian\Downloads\[Diagnostico GAP_27001_2013_Anexo A.xlsx]Listas'!#REF!,C12)))</xm:f>
            <xm:f>'\Users\Cristian\Downloads\[Diagnostico GAP_27001_2013_Anexo A.xlsx]Listas'!#REF!</xm:f>
            <x14:dxf>
              <fill>
                <patternFill>
                  <bgColor rgb="FF33CC33"/>
                </patternFill>
              </fill>
            </x14:dxf>
          </x14:cfRule>
          <x14:cfRule type="containsText" priority="891" operator="containsText" id="{7A2C5B5E-8AAB-49AA-9F27-80F86C042A73}">
            <xm:f>NOT(ISERROR(SEARCH('\Users\Cristian\Downloads\[Diagnostico GAP_27001_2013_Anexo A.xlsx]Listas'!#REF!,C12)))</xm:f>
            <xm:f>'\Users\Cristian\Downloads\[Diagnostico GAP_27001_2013_Anexo A.xlsx]Listas'!#REF!</xm:f>
            <x14:dxf>
              <fill>
                <patternFill>
                  <bgColor rgb="FF66FF66"/>
                </patternFill>
              </fill>
            </x14:dxf>
          </x14:cfRule>
          <x14:cfRule type="containsText" priority="892" operator="containsText" id="{A2104CF5-B70D-4B64-9221-5DC4D0C5DD13}">
            <xm:f>NOT(ISERROR(SEARCH('\Users\Cristian\Downloads\[Diagnostico GAP_27001_2013_Anexo A.xlsx]Listas'!#REF!,C12)))</xm:f>
            <xm:f>'\Users\Cristian\Downloads\[Diagnostico GAP_27001_2013_Anexo A.xlsx]Listas'!#REF!</xm:f>
            <x14:dxf>
              <fill>
                <patternFill>
                  <bgColor rgb="FF99FF99"/>
                </patternFill>
              </fill>
            </x14:dxf>
          </x14:cfRule>
          <x14:cfRule type="containsText" priority="893" operator="containsText" id="{16558D9C-CA8C-4264-A9DF-4D796A651D79}">
            <xm:f>NOT(ISERROR(SEARCH('\Users\Cristian\Downloads\[Diagnostico GAP_27001_2013_Anexo A.xlsx]Listas'!#REF!,C12)))</xm:f>
            <xm:f>'\Users\Cristian\Downloads\[Diagnostico GAP_27001_2013_Anexo A.xlsx]Listas'!#REF!</xm:f>
            <x14:dxf>
              <fill>
                <patternFill>
                  <bgColor rgb="FFFFDB43"/>
                </patternFill>
              </fill>
            </x14:dxf>
          </x14:cfRule>
          <x14:cfRule type="containsText" priority="894" operator="containsText" id="{2539514D-9B60-47B1-82D7-372229AC5FDC}">
            <xm:f>NOT(ISERROR(SEARCH('\Users\Cristian\Downloads\[Diagnostico GAP_27001_2013_Anexo A.xlsx]Listas'!#REF!,C12)))</xm:f>
            <xm:f>'\Users\Cristian\Downloads\[Diagnostico GAP_27001_2013_Anexo A.xlsx]Listas'!#REF!</xm:f>
            <x14:dxf>
              <fill>
                <patternFill>
                  <bgColor rgb="FFFFAD93"/>
                </patternFill>
              </fill>
            </x14:dxf>
          </x14:cfRule>
          <xm:sqref>C12</xm:sqref>
        </x14:conditionalFormatting>
        <x14:conditionalFormatting xmlns:xm="http://schemas.microsoft.com/office/excel/2006/main">
          <x14:cfRule type="containsText" priority="885" operator="containsText" id="{4EC7ED9E-BDB4-41C2-B7B6-0C75D6FBFE97}">
            <xm:f>NOT(ISERROR(SEARCH('\Users\Cristian\Downloads\[Diagnostico GAP_27001_2013_Anexo A.xlsx]Listas'!#REF!,D12)))</xm:f>
            <xm:f>'\Users\Cristian\Downloads\[Diagnostico GAP_27001_2013_Anexo A.xlsx]Listas'!#REF!</xm:f>
            <x14:dxf>
              <fill>
                <patternFill>
                  <bgColor rgb="FF33CC33"/>
                </patternFill>
              </fill>
            </x14:dxf>
          </x14:cfRule>
          <x14:cfRule type="containsText" priority="886" operator="containsText" id="{69C8E90C-AD57-4973-B985-14B865DE3118}">
            <xm:f>NOT(ISERROR(SEARCH('\Users\Cristian\Downloads\[Diagnostico GAP_27001_2013_Anexo A.xlsx]Listas'!#REF!,D12)))</xm:f>
            <xm:f>'\Users\Cristian\Downloads\[Diagnostico GAP_27001_2013_Anexo A.xlsx]Listas'!#REF!</xm:f>
            <x14:dxf>
              <fill>
                <patternFill>
                  <bgColor rgb="FF66FF66"/>
                </patternFill>
              </fill>
            </x14:dxf>
          </x14:cfRule>
          <x14:cfRule type="containsText" priority="887" operator="containsText" id="{12F18F6B-FC3C-4693-8340-8FD3064A601C}">
            <xm:f>NOT(ISERROR(SEARCH('\Users\Cristian\Downloads\[Diagnostico GAP_27001_2013_Anexo A.xlsx]Listas'!#REF!,D12)))</xm:f>
            <xm:f>'\Users\Cristian\Downloads\[Diagnostico GAP_27001_2013_Anexo A.xlsx]Listas'!#REF!</xm:f>
            <x14:dxf>
              <fill>
                <patternFill>
                  <bgColor rgb="FF99FF99"/>
                </patternFill>
              </fill>
            </x14:dxf>
          </x14:cfRule>
          <x14:cfRule type="containsText" priority="888" operator="containsText" id="{4036F204-C0A5-49B7-903C-C4E3A2B1D2C5}">
            <xm:f>NOT(ISERROR(SEARCH('\Users\Cristian\Downloads\[Diagnostico GAP_27001_2013_Anexo A.xlsx]Listas'!#REF!,D12)))</xm:f>
            <xm:f>'\Users\Cristian\Downloads\[Diagnostico GAP_27001_2013_Anexo A.xlsx]Listas'!#REF!</xm:f>
            <x14:dxf>
              <fill>
                <patternFill>
                  <bgColor rgb="FFFFDB43"/>
                </patternFill>
              </fill>
            </x14:dxf>
          </x14:cfRule>
          <x14:cfRule type="containsText" priority="889" operator="containsText" id="{BB066433-533D-421A-969C-2AA31270175A}">
            <xm:f>NOT(ISERROR(SEARCH('\Users\Cristian\Downloads\[Diagnostico GAP_27001_2013_Anexo A.xlsx]Listas'!#REF!,D12)))</xm:f>
            <xm:f>'\Users\Cristian\Downloads\[Diagnostico GAP_27001_2013_Anexo A.xlsx]Listas'!#REF!</xm:f>
            <x14:dxf>
              <fill>
                <patternFill>
                  <bgColor rgb="FFFFAD93"/>
                </patternFill>
              </fill>
            </x14:dxf>
          </x14:cfRule>
          <xm:sqref>D12</xm:sqref>
        </x14:conditionalFormatting>
        <x14:conditionalFormatting xmlns:xm="http://schemas.microsoft.com/office/excel/2006/main">
          <x14:cfRule type="containsText" priority="880" operator="containsText" id="{791D5B48-0375-440D-87EA-90B62CF525DB}">
            <xm:f>NOT(ISERROR(SEARCH('\Users\Cristian\Downloads\[Diagnostico GAP_27001_2013_Anexo A.xlsx]Listas'!#REF!,D19)))</xm:f>
            <xm:f>'\Users\Cristian\Downloads\[Diagnostico GAP_27001_2013_Anexo A.xlsx]Listas'!#REF!</xm:f>
            <x14:dxf>
              <fill>
                <patternFill>
                  <bgColor rgb="FF33CC33"/>
                </patternFill>
              </fill>
            </x14:dxf>
          </x14:cfRule>
          <x14:cfRule type="containsText" priority="881" operator="containsText" id="{032AA0F1-5557-4474-9247-9A491F2E07A3}">
            <xm:f>NOT(ISERROR(SEARCH('\Users\Cristian\Downloads\[Diagnostico GAP_27001_2013_Anexo A.xlsx]Listas'!#REF!,D19)))</xm:f>
            <xm:f>'\Users\Cristian\Downloads\[Diagnostico GAP_27001_2013_Anexo A.xlsx]Listas'!#REF!</xm:f>
            <x14:dxf>
              <fill>
                <patternFill>
                  <bgColor rgb="FF66FF66"/>
                </patternFill>
              </fill>
            </x14:dxf>
          </x14:cfRule>
          <x14:cfRule type="containsText" priority="882" operator="containsText" id="{07C95F06-B050-46C5-92A8-E435AC4F12F9}">
            <xm:f>NOT(ISERROR(SEARCH('\Users\Cristian\Downloads\[Diagnostico GAP_27001_2013_Anexo A.xlsx]Listas'!#REF!,D19)))</xm:f>
            <xm:f>'\Users\Cristian\Downloads\[Diagnostico GAP_27001_2013_Anexo A.xlsx]Listas'!#REF!</xm:f>
            <x14:dxf>
              <fill>
                <patternFill>
                  <bgColor rgb="FF99FF99"/>
                </patternFill>
              </fill>
            </x14:dxf>
          </x14:cfRule>
          <x14:cfRule type="containsText" priority="883" operator="containsText" id="{4F0CF7E4-5815-489C-B452-0B2661DDAD48}">
            <xm:f>NOT(ISERROR(SEARCH('\Users\Cristian\Downloads\[Diagnostico GAP_27001_2013_Anexo A.xlsx]Listas'!#REF!,D19)))</xm:f>
            <xm:f>'\Users\Cristian\Downloads\[Diagnostico GAP_27001_2013_Anexo A.xlsx]Listas'!#REF!</xm:f>
            <x14:dxf>
              <fill>
                <patternFill>
                  <bgColor rgb="FFFFDB43"/>
                </patternFill>
              </fill>
            </x14:dxf>
          </x14:cfRule>
          <x14:cfRule type="containsText" priority="884" operator="containsText" id="{F3EFAB06-6A28-496C-9D96-9FD9C8B8A4CC}">
            <xm:f>NOT(ISERROR(SEARCH('\Users\Cristian\Downloads\[Diagnostico GAP_27001_2013_Anexo A.xlsx]Listas'!#REF!,D19)))</xm:f>
            <xm:f>'\Users\Cristian\Downloads\[Diagnostico GAP_27001_2013_Anexo A.xlsx]Listas'!#REF!</xm:f>
            <x14:dxf>
              <fill>
                <patternFill>
                  <bgColor rgb="FFFFAD93"/>
                </patternFill>
              </fill>
            </x14:dxf>
          </x14:cfRule>
          <xm:sqref>D19</xm:sqref>
        </x14:conditionalFormatting>
        <x14:conditionalFormatting xmlns:xm="http://schemas.microsoft.com/office/excel/2006/main">
          <x14:cfRule type="containsText" priority="875" operator="containsText" id="{E858DBC6-618E-42BF-9BEA-4FC288B10579}">
            <xm:f>NOT(ISERROR(SEARCH('\Users\Cristian\Downloads\[Diagnostico GAP_27001_2013_Anexo A.xlsx]Listas'!#REF!,E19)))</xm:f>
            <xm:f>'\Users\Cristian\Downloads\[Diagnostico GAP_27001_2013_Anexo A.xlsx]Listas'!#REF!</xm:f>
            <x14:dxf>
              <fill>
                <patternFill>
                  <bgColor rgb="FF33CC33"/>
                </patternFill>
              </fill>
            </x14:dxf>
          </x14:cfRule>
          <x14:cfRule type="containsText" priority="876" operator="containsText" id="{356BF387-C201-4F08-8E18-F27CD3379C53}">
            <xm:f>NOT(ISERROR(SEARCH('\Users\Cristian\Downloads\[Diagnostico GAP_27001_2013_Anexo A.xlsx]Listas'!#REF!,E19)))</xm:f>
            <xm:f>'\Users\Cristian\Downloads\[Diagnostico GAP_27001_2013_Anexo A.xlsx]Listas'!#REF!</xm:f>
            <x14:dxf>
              <fill>
                <patternFill>
                  <bgColor rgb="FF66FF66"/>
                </patternFill>
              </fill>
            </x14:dxf>
          </x14:cfRule>
          <x14:cfRule type="containsText" priority="877" operator="containsText" id="{6D002A9F-DF94-4D7F-A026-27904484F0ED}">
            <xm:f>NOT(ISERROR(SEARCH('\Users\Cristian\Downloads\[Diagnostico GAP_27001_2013_Anexo A.xlsx]Listas'!#REF!,E19)))</xm:f>
            <xm:f>'\Users\Cristian\Downloads\[Diagnostico GAP_27001_2013_Anexo A.xlsx]Listas'!#REF!</xm:f>
            <x14:dxf>
              <fill>
                <patternFill>
                  <bgColor rgb="FF99FF99"/>
                </patternFill>
              </fill>
            </x14:dxf>
          </x14:cfRule>
          <x14:cfRule type="containsText" priority="878" operator="containsText" id="{611FB57E-3309-4920-95BD-D4D79CFEC131}">
            <xm:f>NOT(ISERROR(SEARCH('\Users\Cristian\Downloads\[Diagnostico GAP_27001_2013_Anexo A.xlsx]Listas'!#REF!,E19)))</xm:f>
            <xm:f>'\Users\Cristian\Downloads\[Diagnostico GAP_27001_2013_Anexo A.xlsx]Listas'!#REF!</xm:f>
            <x14:dxf>
              <fill>
                <patternFill>
                  <bgColor rgb="FFFFDB43"/>
                </patternFill>
              </fill>
            </x14:dxf>
          </x14:cfRule>
          <x14:cfRule type="containsText" priority="879" operator="containsText" id="{464DAE85-6AD1-45DA-A309-158B2D76B486}">
            <xm:f>NOT(ISERROR(SEARCH('\Users\Cristian\Downloads\[Diagnostico GAP_27001_2013_Anexo A.xlsx]Listas'!#REF!,E19)))</xm:f>
            <xm:f>'\Users\Cristian\Downloads\[Diagnostico GAP_27001_2013_Anexo A.xlsx]Listas'!#REF!</xm:f>
            <x14:dxf>
              <fill>
                <patternFill>
                  <bgColor rgb="FFFFAD93"/>
                </patternFill>
              </fill>
            </x14:dxf>
          </x14:cfRule>
          <xm:sqref>E19</xm:sqref>
        </x14:conditionalFormatting>
        <x14:conditionalFormatting xmlns:xm="http://schemas.microsoft.com/office/excel/2006/main">
          <x14:cfRule type="containsText" priority="870" operator="containsText" id="{AA4273EF-1EB2-418C-AC6D-3CCA4BACD42F}">
            <xm:f>NOT(ISERROR(SEARCH('\Users\Cristian\Downloads\[Diagnostico GAP_27001_2013_Anexo A.xlsx]Listas'!#REF!,E25)))</xm:f>
            <xm:f>'\Users\Cristian\Downloads\[Diagnostico GAP_27001_2013_Anexo A.xlsx]Listas'!#REF!</xm:f>
            <x14:dxf>
              <fill>
                <patternFill>
                  <bgColor rgb="FF33CC33"/>
                </patternFill>
              </fill>
            </x14:dxf>
          </x14:cfRule>
          <x14:cfRule type="containsText" priority="871" operator="containsText" id="{24B990DC-9EE4-48AA-B6FB-84B23F53DA71}">
            <xm:f>NOT(ISERROR(SEARCH('\Users\Cristian\Downloads\[Diagnostico GAP_27001_2013_Anexo A.xlsx]Listas'!#REF!,E25)))</xm:f>
            <xm:f>'\Users\Cristian\Downloads\[Diagnostico GAP_27001_2013_Anexo A.xlsx]Listas'!#REF!</xm:f>
            <x14:dxf>
              <fill>
                <patternFill>
                  <bgColor rgb="FF66FF66"/>
                </patternFill>
              </fill>
            </x14:dxf>
          </x14:cfRule>
          <x14:cfRule type="containsText" priority="872" operator="containsText" id="{7538DA7C-6508-4005-8D3E-E611267AFF7B}">
            <xm:f>NOT(ISERROR(SEARCH('\Users\Cristian\Downloads\[Diagnostico GAP_27001_2013_Anexo A.xlsx]Listas'!#REF!,E25)))</xm:f>
            <xm:f>'\Users\Cristian\Downloads\[Diagnostico GAP_27001_2013_Anexo A.xlsx]Listas'!#REF!</xm:f>
            <x14:dxf>
              <fill>
                <patternFill>
                  <bgColor rgb="FF99FF99"/>
                </patternFill>
              </fill>
            </x14:dxf>
          </x14:cfRule>
          <x14:cfRule type="containsText" priority="873" operator="containsText" id="{EF4F8109-07C3-443D-9557-7AF1A73D2A7D}">
            <xm:f>NOT(ISERROR(SEARCH('\Users\Cristian\Downloads\[Diagnostico GAP_27001_2013_Anexo A.xlsx]Listas'!#REF!,E25)))</xm:f>
            <xm:f>'\Users\Cristian\Downloads\[Diagnostico GAP_27001_2013_Anexo A.xlsx]Listas'!#REF!</xm:f>
            <x14:dxf>
              <fill>
                <patternFill>
                  <bgColor rgb="FFFFDB43"/>
                </patternFill>
              </fill>
            </x14:dxf>
          </x14:cfRule>
          <x14:cfRule type="containsText" priority="874" operator="containsText" id="{DF4AB758-2CC2-4C92-B8D3-2330493CEE95}">
            <xm:f>NOT(ISERROR(SEARCH('\Users\Cristian\Downloads\[Diagnostico GAP_27001_2013_Anexo A.xlsx]Listas'!#REF!,E25)))</xm:f>
            <xm:f>'\Users\Cristian\Downloads\[Diagnostico GAP_27001_2013_Anexo A.xlsx]Listas'!#REF!</xm:f>
            <x14:dxf>
              <fill>
                <patternFill>
                  <bgColor rgb="FFFFAD93"/>
                </patternFill>
              </fill>
            </x14:dxf>
          </x14:cfRule>
          <xm:sqref>E25</xm:sqref>
        </x14:conditionalFormatting>
        <x14:conditionalFormatting xmlns:xm="http://schemas.microsoft.com/office/excel/2006/main">
          <x14:cfRule type="containsText" priority="865" operator="containsText" id="{B4739CFF-B8D2-4127-993D-24760DA174D9}">
            <xm:f>NOT(ISERROR(SEARCH('\Users\Cristian\Downloads\[Diagnostico GAP_27001_2013_Anexo A.xlsx]Listas'!#REF!,D25)))</xm:f>
            <xm:f>'\Users\Cristian\Downloads\[Diagnostico GAP_27001_2013_Anexo A.xlsx]Listas'!#REF!</xm:f>
            <x14:dxf>
              <fill>
                <patternFill>
                  <bgColor rgb="FF33CC33"/>
                </patternFill>
              </fill>
            </x14:dxf>
          </x14:cfRule>
          <x14:cfRule type="containsText" priority="866" operator="containsText" id="{EEB8810F-B4CF-4C06-A82C-618887DC8B6C}">
            <xm:f>NOT(ISERROR(SEARCH('\Users\Cristian\Downloads\[Diagnostico GAP_27001_2013_Anexo A.xlsx]Listas'!#REF!,D25)))</xm:f>
            <xm:f>'\Users\Cristian\Downloads\[Diagnostico GAP_27001_2013_Anexo A.xlsx]Listas'!#REF!</xm:f>
            <x14:dxf>
              <fill>
                <patternFill>
                  <bgColor rgb="FF66FF66"/>
                </patternFill>
              </fill>
            </x14:dxf>
          </x14:cfRule>
          <x14:cfRule type="containsText" priority="867" operator="containsText" id="{66B3D93C-AFD1-4853-836D-7AAC916E849C}">
            <xm:f>NOT(ISERROR(SEARCH('\Users\Cristian\Downloads\[Diagnostico GAP_27001_2013_Anexo A.xlsx]Listas'!#REF!,D25)))</xm:f>
            <xm:f>'\Users\Cristian\Downloads\[Diagnostico GAP_27001_2013_Anexo A.xlsx]Listas'!#REF!</xm:f>
            <x14:dxf>
              <fill>
                <patternFill>
                  <bgColor rgb="FF99FF99"/>
                </patternFill>
              </fill>
            </x14:dxf>
          </x14:cfRule>
          <x14:cfRule type="containsText" priority="868" operator="containsText" id="{171A1F93-E55A-4240-A7E2-918F68B95D0D}">
            <xm:f>NOT(ISERROR(SEARCH('\Users\Cristian\Downloads\[Diagnostico GAP_27001_2013_Anexo A.xlsx]Listas'!#REF!,D25)))</xm:f>
            <xm:f>'\Users\Cristian\Downloads\[Diagnostico GAP_27001_2013_Anexo A.xlsx]Listas'!#REF!</xm:f>
            <x14:dxf>
              <fill>
                <patternFill>
                  <bgColor rgb="FFFFDB43"/>
                </patternFill>
              </fill>
            </x14:dxf>
          </x14:cfRule>
          <x14:cfRule type="containsText" priority="869" operator="containsText" id="{DF962645-5304-454F-83FA-DBA936E3BA69}">
            <xm:f>NOT(ISERROR(SEARCH('\Users\Cristian\Downloads\[Diagnostico GAP_27001_2013_Anexo A.xlsx]Listas'!#REF!,D25)))</xm:f>
            <xm:f>'\Users\Cristian\Downloads\[Diagnostico GAP_27001_2013_Anexo A.xlsx]Listas'!#REF!</xm:f>
            <x14:dxf>
              <fill>
                <patternFill>
                  <bgColor rgb="FFFFAD93"/>
                </patternFill>
              </fill>
            </x14:dxf>
          </x14:cfRule>
          <xm:sqref>D25</xm:sqref>
        </x14:conditionalFormatting>
        <x14:conditionalFormatting xmlns:xm="http://schemas.microsoft.com/office/excel/2006/main">
          <x14:cfRule type="containsText" priority="860" operator="containsText" id="{FC61A9EF-C615-4E4D-8BCE-3E5E963FC71F}">
            <xm:f>NOT(ISERROR(SEARCH('\Users\Cristian\Downloads\[Diagnostico GAP_27001_2013_Anexo A.xlsx]Listas'!#REF!,E29)))</xm:f>
            <xm:f>'\Users\Cristian\Downloads\[Diagnostico GAP_27001_2013_Anexo A.xlsx]Listas'!#REF!</xm:f>
            <x14:dxf>
              <fill>
                <patternFill>
                  <bgColor rgb="FF33CC33"/>
                </patternFill>
              </fill>
            </x14:dxf>
          </x14:cfRule>
          <x14:cfRule type="containsText" priority="861" operator="containsText" id="{2A9C17A8-CA41-4F88-BBC1-29A9840DB22C}">
            <xm:f>NOT(ISERROR(SEARCH('\Users\Cristian\Downloads\[Diagnostico GAP_27001_2013_Anexo A.xlsx]Listas'!#REF!,E29)))</xm:f>
            <xm:f>'\Users\Cristian\Downloads\[Diagnostico GAP_27001_2013_Anexo A.xlsx]Listas'!#REF!</xm:f>
            <x14:dxf>
              <fill>
                <patternFill>
                  <bgColor rgb="FF66FF66"/>
                </patternFill>
              </fill>
            </x14:dxf>
          </x14:cfRule>
          <x14:cfRule type="containsText" priority="862" operator="containsText" id="{2EB325A2-0921-491B-A151-5AD07844DEF9}">
            <xm:f>NOT(ISERROR(SEARCH('\Users\Cristian\Downloads\[Diagnostico GAP_27001_2013_Anexo A.xlsx]Listas'!#REF!,E29)))</xm:f>
            <xm:f>'\Users\Cristian\Downloads\[Diagnostico GAP_27001_2013_Anexo A.xlsx]Listas'!#REF!</xm:f>
            <x14:dxf>
              <fill>
                <patternFill>
                  <bgColor rgb="FF99FF99"/>
                </patternFill>
              </fill>
            </x14:dxf>
          </x14:cfRule>
          <x14:cfRule type="containsText" priority="863" operator="containsText" id="{A9DD880E-10EF-4290-8705-C6DFE4EC2503}">
            <xm:f>NOT(ISERROR(SEARCH('\Users\Cristian\Downloads\[Diagnostico GAP_27001_2013_Anexo A.xlsx]Listas'!#REF!,E29)))</xm:f>
            <xm:f>'\Users\Cristian\Downloads\[Diagnostico GAP_27001_2013_Anexo A.xlsx]Listas'!#REF!</xm:f>
            <x14:dxf>
              <fill>
                <patternFill>
                  <bgColor rgb="FFFFDB43"/>
                </patternFill>
              </fill>
            </x14:dxf>
          </x14:cfRule>
          <x14:cfRule type="containsText" priority="864" operator="containsText" id="{2D36513D-40C7-4111-B033-9EF2165DC7F7}">
            <xm:f>NOT(ISERROR(SEARCH('\Users\Cristian\Downloads\[Diagnostico GAP_27001_2013_Anexo A.xlsx]Listas'!#REF!,E29)))</xm:f>
            <xm:f>'\Users\Cristian\Downloads\[Diagnostico GAP_27001_2013_Anexo A.xlsx]Listas'!#REF!</xm:f>
            <x14:dxf>
              <fill>
                <patternFill>
                  <bgColor rgb="FFFFAD93"/>
                </patternFill>
              </fill>
            </x14:dxf>
          </x14:cfRule>
          <xm:sqref>E29</xm:sqref>
        </x14:conditionalFormatting>
        <x14:conditionalFormatting xmlns:xm="http://schemas.microsoft.com/office/excel/2006/main">
          <x14:cfRule type="containsText" priority="855" operator="containsText" id="{4F8BB6E2-8FAB-471E-BC37-4FA556D7E7E5}">
            <xm:f>NOT(ISERROR(SEARCH('\Users\Cristian\Downloads\[Diagnostico GAP_27001_2013_Anexo A.xlsx]Listas'!#REF!,D29)))</xm:f>
            <xm:f>'\Users\Cristian\Downloads\[Diagnostico GAP_27001_2013_Anexo A.xlsx]Listas'!#REF!</xm:f>
            <x14:dxf>
              <fill>
                <patternFill>
                  <bgColor rgb="FF33CC33"/>
                </patternFill>
              </fill>
            </x14:dxf>
          </x14:cfRule>
          <x14:cfRule type="containsText" priority="856" operator="containsText" id="{7F59A3B8-E2EF-479A-BE28-996B96DE8681}">
            <xm:f>NOT(ISERROR(SEARCH('\Users\Cristian\Downloads\[Diagnostico GAP_27001_2013_Anexo A.xlsx]Listas'!#REF!,D29)))</xm:f>
            <xm:f>'\Users\Cristian\Downloads\[Diagnostico GAP_27001_2013_Anexo A.xlsx]Listas'!#REF!</xm:f>
            <x14:dxf>
              <fill>
                <patternFill>
                  <bgColor rgb="FF66FF66"/>
                </patternFill>
              </fill>
            </x14:dxf>
          </x14:cfRule>
          <x14:cfRule type="containsText" priority="857" operator="containsText" id="{464D5783-8847-434F-999C-56CE14E51E9C}">
            <xm:f>NOT(ISERROR(SEARCH('\Users\Cristian\Downloads\[Diagnostico GAP_27001_2013_Anexo A.xlsx]Listas'!#REF!,D29)))</xm:f>
            <xm:f>'\Users\Cristian\Downloads\[Diagnostico GAP_27001_2013_Anexo A.xlsx]Listas'!#REF!</xm:f>
            <x14:dxf>
              <fill>
                <patternFill>
                  <bgColor rgb="FF99FF99"/>
                </patternFill>
              </fill>
            </x14:dxf>
          </x14:cfRule>
          <x14:cfRule type="containsText" priority="858" operator="containsText" id="{3D771DEE-42D4-41BB-84F2-5AB6CA6E2D26}">
            <xm:f>NOT(ISERROR(SEARCH('\Users\Cristian\Downloads\[Diagnostico GAP_27001_2013_Anexo A.xlsx]Listas'!#REF!,D29)))</xm:f>
            <xm:f>'\Users\Cristian\Downloads\[Diagnostico GAP_27001_2013_Anexo A.xlsx]Listas'!#REF!</xm:f>
            <x14:dxf>
              <fill>
                <patternFill>
                  <bgColor rgb="FFFFDB43"/>
                </patternFill>
              </fill>
            </x14:dxf>
          </x14:cfRule>
          <x14:cfRule type="containsText" priority="859" operator="containsText" id="{3F580819-7F77-446F-9161-91688E62FB18}">
            <xm:f>NOT(ISERROR(SEARCH('\Users\Cristian\Downloads\[Diagnostico GAP_27001_2013_Anexo A.xlsx]Listas'!#REF!,D29)))</xm:f>
            <xm:f>'\Users\Cristian\Downloads\[Diagnostico GAP_27001_2013_Anexo A.xlsx]Listas'!#REF!</xm:f>
            <x14:dxf>
              <fill>
                <patternFill>
                  <bgColor rgb="FFFFAD93"/>
                </patternFill>
              </fill>
            </x14:dxf>
          </x14:cfRule>
          <xm:sqref>D29</xm:sqref>
        </x14:conditionalFormatting>
        <x14:conditionalFormatting xmlns:xm="http://schemas.microsoft.com/office/excel/2006/main">
          <x14:cfRule type="containsText" priority="850" operator="containsText" id="{1FDF8DF2-9585-4F53-BB68-51B6ACD1F9FB}">
            <xm:f>NOT(ISERROR(SEARCH('\Users\Cristian\Downloads\[Diagnostico GAP_27001_2013_Anexo A.xlsx]Listas'!#REF!,E33)))</xm:f>
            <xm:f>'\Users\Cristian\Downloads\[Diagnostico GAP_27001_2013_Anexo A.xlsx]Listas'!#REF!</xm:f>
            <x14:dxf>
              <fill>
                <patternFill>
                  <bgColor rgb="FF33CC33"/>
                </patternFill>
              </fill>
            </x14:dxf>
          </x14:cfRule>
          <x14:cfRule type="containsText" priority="851" operator="containsText" id="{B4DD494A-5DE4-4857-85DC-8C918583E728}">
            <xm:f>NOT(ISERROR(SEARCH('\Users\Cristian\Downloads\[Diagnostico GAP_27001_2013_Anexo A.xlsx]Listas'!#REF!,E33)))</xm:f>
            <xm:f>'\Users\Cristian\Downloads\[Diagnostico GAP_27001_2013_Anexo A.xlsx]Listas'!#REF!</xm:f>
            <x14:dxf>
              <fill>
                <patternFill>
                  <bgColor rgb="FF66FF66"/>
                </patternFill>
              </fill>
            </x14:dxf>
          </x14:cfRule>
          <x14:cfRule type="containsText" priority="852" operator="containsText" id="{3EA09969-1215-4F70-9A75-3407A4DC21E8}">
            <xm:f>NOT(ISERROR(SEARCH('\Users\Cristian\Downloads\[Diagnostico GAP_27001_2013_Anexo A.xlsx]Listas'!#REF!,E33)))</xm:f>
            <xm:f>'\Users\Cristian\Downloads\[Diagnostico GAP_27001_2013_Anexo A.xlsx]Listas'!#REF!</xm:f>
            <x14:dxf>
              <fill>
                <patternFill>
                  <bgColor rgb="FF99FF99"/>
                </patternFill>
              </fill>
            </x14:dxf>
          </x14:cfRule>
          <x14:cfRule type="containsText" priority="853" operator="containsText" id="{FC05207F-C9F3-4161-A248-A941AF6CC967}">
            <xm:f>NOT(ISERROR(SEARCH('\Users\Cristian\Downloads\[Diagnostico GAP_27001_2013_Anexo A.xlsx]Listas'!#REF!,E33)))</xm:f>
            <xm:f>'\Users\Cristian\Downloads\[Diagnostico GAP_27001_2013_Anexo A.xlsx]Listas'!#REF!</xm:f>
            <x14:dxf>
              <fill>
                <patternFill>
                  <bgColor rgb="FFFFDB43"/>
                </patternFill>
              </fill>
            </x14:dxf>
          </x14:cfRule>
          <x14:cfRule type="containsText" priority="854" operator="containsText" id="{1C40120B-859C-426C-9852-2F4A14C2E043}">
            <xm:f>NOT(ISERROR(SEARCH('\Users\Cristian\Downloads\[Diagnostico GAP_27001_2013_Anexo A.xlsx]Listas'!#REF!,E33)))</xm:f>
            <xm:f>'\Users\Cristian\Downloads\[Diagnostico GAP_27001_2013_Anexo A.xlsx]Listas'!#REF!</xm:f>
            <x14:dxf>
              <fill>
                <patternFill>
                  <bgColor rgb="FFFFAD93"/>
                </patternFill>
              </fill>
            </x14:dxf>
          </x14:cfRule>
          <xm:sqref>E33</xm:sqref>
        </x14:conditionalFormatting>
        <x14:conditionalFormatting xmlns:xm="http://schemas.microsoft.com/office/excel/2006/main">
          <x14:cfRule type="containsText" priority="845" operator="containsText" id="{A1861C94-351F-4E7F-8770-8DF764892B13}">
            <xm:f>NOT(ISERROR(SEARCH('\Users\Cristian\Downloads\[Diagnostico GAP_27001_2013_Anexo A.xlsx]Listas'!#REF!,D33)))</xm:f>
            <xm:f>'\Users\Cristian\Downloads\[Diagnostico GAP_27001_2013_Anexo A.xlsx]Listas'!#REF!</xm:f>
            <x14:dxf>
              <fill>
                <patternFill>
                  <bgColor rgb="FF33CC33"/>
                </patternFill>
              </fill>
            </x14:dxf>
          </x14:cfRule>
          <x14:cfRule type="containsText" priority="846" operator="containsText" id="{3B71929C-2DF3-4933-B712-1147D32FB3A1}">
            <xm:f>NOT(ISERROR(SEARCH('\Users\Cristian\Downloads\[Diagnostico GAP_27001_2013_Anexo A.xlsx]Listas'!#REF!,D33)))</xm:f>
            <xm:f>'\Users\Cristian\Downloads\[Diagnostico GAP_27001_2013_Anexo A.xlsx]Listas'!#REF!</xm:f>
            <x14:dxf>
              <fill>
                <patternFill>
                  <bgColor rgb="FF66FF66"/>
                </patternFill>
              </fill>
            </x14:dxf>
          </x14:cfRule>
          <x14:cfRule type="containsText" priority="847" operator="containsText" id="{67A3F37B-E39E-4FE8-B4A1-C0458F453839}">
            <xm:f>NOT(ISERROR(SEARCH('\Users\Cristian\Downloads\[Diagnostico GAP_27001_2013_Anexo A.xlsx]Listas'!#REF!,D33)))</xm:f>
            <xm:f>'\Users\Cristian\Downloads\[Diagnostico GAP_27001_2013_Anexo A.xlsx]Listas'!#REF!</xm:f>
            <x14:dxf>
              <fill>
                <patternFill>
                  <bgColor rgb="FF99FF99"/>
                </patternFill>
              </fill>
            </x14:dxf>
          </x14:cfRule>
          <x14:cfRule type="containsText" priority="848" operator="containsText" id="{C56015A3-CB1F-4E8B-AF7D-89E680DDBCD0}">
            <xm:f>NOT(ISERROR(SEARCH('\Users\Cristian\Downloads\[Diagnostico GAP_27001_2013_Anexo A.xlsx]Listas'!#REF!,D33)))</xm:f>
            <xm:f>'\Users\Cristian\Downloads\[Diagnostico GAP_27001_2013_Anexo A.xlsx]Listas'!#REF!</xm:f>
            <x14:dxf>
              <fill>
                <patternFill>
                  <bgColor rgb="FFFFDB43"/>
                </patternFill>
              </fill>
            </x14:dxf>
          </x14:cfRule>
          <x14:cfRule type="containsText" priority="849" operator="containsText" id="{0143F6BF-0984-4E56-AA0C-277BB7507883}">
            <xm:f>NOT(ISERROR(SEARCH('\Users\Cristian\Downloads\[Diagnostico GAP_27001_2013_Anexo A.xlsx]Listas'!#REF!,D33)))</xm:f>
            <xm:f>'\Users\Cristian\Downloads\[Diagnostico GAP_27001_2013_Anexo A.xlsx]Listas'!#REF!</xm:f>
            <x14:dxf>
              <fill>
                <patternFill>
                  <bgColor rgb="FFFFAD93"/>
                </patternFill>
              </fill>
            </x14:dxf>
          </x14:cfRule>
          <xm:sqref>D33</xm:sqref>
        </x14:conditionalFormatting>
        <x14:conditionalFormatting xmlns:xm="http://schemas.microsoft.com/office/excel/2006/main">
          <x14:cfRule type="containsText" priority="840" operator="containsText" id="{BE02BE1C-7A13-4BCD-AF89-18B974CA2FEF}">
            <xm:f>NOT(ISERROR(SEARCH('\Users\Cristian\Downloads\[Diagnostico GAP_27001_2013_Anexo A.xlsx]Listas'!#REF!,D38)))</xm:f>
            <xm:f>'\Users\Cristian\Downloads\[Diagnostico GAP_27001_2013_Anexo A.xlsx]Listas'!#REF!</xm:f>
            <x14:dxf>
              <fill>
                <patternFill>
                  <bgColor rgb="FF33CC33"/>
                </patternFill>
              </fill>
            </x14:dxf>
          </x14:cfRule>
          <x14:cfRule type="containsText" priority="841" operator="containsText" id="{893C2C01-1C6A-4BF9-9D4F-0B547055CD06}">
            <xm:f>NOT(ISERROR(SEARCH('\Users\Cristian\Downloads\[Diagnostico GAP_27001_2013_Anexo A.xlsx]Listas'!#REF!,D38)))</xm:f>
            <xm:f>'\Users\Cristian\Downloads\[Diagnostico GAP_27001_2013_Anexo A.xlsx]Listas'!#REF!</xm:f>
            <x14:dxf>
              <fill>
                <patternFill>
                  <bgColor rgb="FF66FF66"/>
                </patternFill>
              </fill>
            </x14:dxf>
          </x14:cfRule>
          <x14:cfRule type="containsText" priority="842" operator="containsText" id="{2A72003E-9E08-4AEC-BEDD-EC1E7DA97C85}">
            <xm:f>NOT(ISERROR(SEARCH('\Users\Cristian\Downloads\[Diagnostico GAP_27001_2013_Anexo A.xlsx]Listas'!#REF!,D38)))</xm:f>
            <xm:f>'\Users\Cristian\Downloads\[Diagnostico GAP_27001_2013_Anexo A.xlsx]Listas'!#REF!</xm:f>
            <x14:dxf>
              <fill>
                <patternFill>
                  <bgColor rgb="FF99FF99"/>
                </patternFill>
              </fill>
            </x14:dxf>
          </x14:cfRule>
          <x14:cfRule type="containsText" priority="843" operator="containsText" id="{7F262F16-256E-4644-B990-A55B171E8E01}">
            <xm:f>NOT(ISERROR(SEARCH('\Users\Cristian\Downloads\[Diagnostico GAP_27001_2013_Anexo A.xlsx]Listas'!#REF!,D38)))</xm:f>
            <xm:f>'\Users\Cristian\Downloads\[Diagnostico GAP_27001_2013_Anexo A.xlsx]Listas'!#REF!</xm:f>
            <x14:dxf>
              <fill>
                <patternFill>
                  <bgColor rgb="FFFFDB43"/>
                </patternFill>
              </fill>
            </x14:dxf>
          </x14:cfRule>
          <x14:cfRule type="containsText" priority="844" operator="containsText" id="{47067BE8-B033-4CAF-908D-3ABF5D48062E}">
            <xm:f>NOT(ISERROR(SEARCH('\Users\Cristian\Downloads\[Diagnostico GAP_27001_2013_Anexo A.xlsx]Listas'!#REF!,D38)))</xm:f>
            <xm:f>'\Users\Cristian\Downloads\[Diagnostico GAP_27001_2013_Anexo A.xlsx]Listas'!#REF!</xm:f>
            <x14:dxf>
              <fill>
                <patternFill>
                  <bgColor rgb="FFFFAD93"/>
                </patternFill>
              </fill>
            </x14:dxf>
          </x14:cfRule>
          <xm:sqref>D38</xm:sqref>
        </x14:conditionalFormatting>
        <x14:conditionalFormatting xmlns:xm="http://schemas.microsoft.com/office/excel/2006/main">
          <x14:cfRule type="containsText" priority="835" operator="containsText" id="{7A03F2B2-77B6-444C-ABD8-5221D4005E09}">
            <xm:f>NOT(ISERROR(SEARCH('\Users\Cristian\Downloads\[Diagnostico GAP_27001_2013_Anexo A.xlsx]Listas'!#REF!,E38)))</xm:f>
            <xm:f>'\Users\Cristian\Downloads\[Diagnostico GAP_27001_2013_Anexo A.xlsx]Listas'!#REF!</xm:f>
            <x14:dxf>
              <fill>
                <patternFill>
                  <bgColor rgb="FF33CC33"/>
                </patternFill>
              </fill>
            </x14:dxf>
          </x14:cfRule>
          <x14:cfRule type="containsText" priority="836" operator="containsText" id="{97D472CF-2579-48A8-86C8-D82816959D93}">
            <xm:f>NOT(ISERROR(SEARCH('\Users\Cristian\Downloads\[Diagnostico GAP_27001_2013_Anexo A.xlsx]Listas'!#REF!,E38)))</xm:f>
            <xm:f>'\Users\Cristian\Downloads\[Diagnostico GAP_27001_2013_Anexo A.xlsx]Listas'!#REF!</xm:f>
            <x14:dxf>
              <fill>
                <patternFill>
                  <bgColor rgb="FF66FF66"/>
                </patternFill>
              </fill>
            </x14:dxf>
          </x14:cfRule>
          <x14:cfRule type="containsText" priority="837" operator="containsText" id="{B35368F7-7FD1-4CCD-B77B-994E68945CD5}">
            <xm:f>NOT(ISERROR(SEARCH('\Users\Cristian\Downloads\[Diagnostico GAP_27001_2013_Anexo A.xlsx]Listas'!#REF!,E38)))</xm:f>
            <xm:f>'\Users\Cristian\Downloads\[Diagnostico GAP_27001_2013_Anexo A.xlsx]Listas'!#REF!</xm:f>
            <x14:dxf>
              <fill>
                <patternFill>
                  <bgColor rgb="FF99FF99"/>
                </patternFill>
              </fill>
            </x14:dxf>
          </x14:cfRule>
          <x14:cfRule type="containsText" priority="838" operator="containsText" id="{BE386E9A-F43E-4537-AC4A-B0E0FD604904}">
            <xm:f>NOT(ISERROR(SEARCH('\Users\Cristian\Downloads\[Diagnostico GAP_27001_2013_Anexo A.xlsx]Listas'!#REF!,E38)))</xm:f>
            <xm:f>'\Users\Cristian\Downloads\[Diagnostico GAP_27001_2013_Anexo A.xlsx]Listas'!#REF!</xm:f>
            <x14:dxf>
              <fill>
                <patternFill>
                  <bgColor rgb="FFFFDB43"/>
                </patternFill>
              </fill>
            </x14:dxf>
          </x14:cfRule>
          <x14:cfRule type="containsText" priority="839" operator="containsText" id="{B8FD7E4F-46BC-4462-9F9E-F9D6ED06855A}">
            <xm:f>NOT(ISERROR(SEARCH('\Users\Cristian\Downloads\[Diagnostico GAP_27001_2013_Anexo A.xlsx]Listas'!#REF!,E38)))</xm:f>
            <xm:f>'\Users\Cristian\Downloads\[Diagnostico GAP_27001_2013_Anexo A.xlsx]Listas'!#REF!</xm:f>
            <x14:dxf>
              <fill>
                <patternFill>
                  <bgColor rgb="FFFFAD93"/>
                </patternFill>
              </fill>
            </x14:dxf>
          </x14:cfRule>
          <xm:sqref>E38</xm:sqref>
        </x14:conditionalFormatting>
        <x14:conditionalFormatting xmlns:xm="http://schemas.microsoft.com/office/excel/2006/main">
          <x14:cfRule type="containsText" priority="830" operator="containsText" id="{36ADA800-94A0-4452-AD0F-E4D01420370D}">
            <xm:f>NOT(ISERROR(SEARCH('\Users\Cristian\Downloads\[Diagnostico GAP_27001_2013_Anexo A.xlsx]Listas'!#REF!,D55)))</xm:f>
            <xm:f>'\Users\Cristian\Downloads\[Diagnostico GAP_27001_2013_Anexo A.xlsx]Listas'!#REF!</xm:f>
            <x14:dxf>
              <fill>
                <patternFill>
                  <bgColor rgb="FF33CC33"/>
                </patternFill>
              </fill>
            </x14:dxf>
          </x14:cfRule>
          <x14:cfRule type="containsText" priority="831" operator="containsText" id="{5FF405DC-A72E-4F39-B25B-899ADFBF0F57}">
            <xm:f>NOT(ISERROR(SEARCH('\Users\Cristian\Downloads\[Diagnostico GAP_27001_2013_Anexo A.xlsx]Listas'!#REF!,D55)))</xm:f>
            <xm:f>'\Users\Cristian\Downloads\[Diagnostico GAP_27001_2013_Anexo A.xlsx]Listas'!#REF!</xm:f>
            <x14:dxf>
              <fill>
                <patternFill>
                  <bgColor rgb="FF66FF66"/>
                </patternFill>
              </fill>
            </x14:dxf>
          </x14:cfRule>
          <x14:cfRule type="containsText" priority="832" operator="containsText" id="{F508A016-6AFF-4102-87CB-716C95C581E1}">
            <xm:f>NOT(ISERROR(SEARCH('\Users\Cristian\Downloads\[Diagnostico GAP_27001_2013_Anexo A.xlsx]Listas'!#REF!,D55)))</xm:f>
            <xm:f>'\Users\Cristian\Downloads\[Diagnostico GAP_27001_2013_Anexo A.xlsx]Listas'!#REF!</xm:f>
            <x14:dxf>
              <fill>
                <patternFill>
                  <bgColor rgb="FF99FF99"/>
                </patternFill>
              </fill>
            </x14:dxf>
          </x14:cfRule>
          <x14:cfRule type="containsText" priority="833" operator="containsText" id="{3C2DFA23-734C-4219-A46D-7586DDAB3721}">
            <xm:f>NOT(ISERROR(SEARCH('\Users\Cristian\Downloads\[Diagnostico GAP_27001_2013_Anexo A.xlsx]Listas'!#REF!,D55)))</xm:f>
            <xm:f>'\Users\Cristian\Downloads\[Diagnostico GAP_27001_2013_Anexo A.xlsx]Listas'!#REF!</xm:f>
            <x14:dxf>
              <fill>
                <patternFill>
                  <bgColor rgb="FFFFDB43"/>
                </patternFill>
              </fill>
            </x14:dxf>
          </x14:cfRule>
          <x14:cfRule type="containsText" priority="834" operator="containsText" id="{0D534FA7-A562-46E8-AEAB-F2333A06DB4C}">
            <xm:f>NOT(ISERROR(SEARCH('\Users\Cristian\Downloads\[Diagnostico GAP_27001_2013_Anexo A.xlsx]Listas'!#REF!,D55)))</xm:f>
            <xm:f>'\Users\Cristian\Downloads\[Diagnostico GAP_27001_2013_Anexo A.xlsx]Listas'!#REF!</xm:f>
            <x14:dxf>
              <fill>
                <patternFill>
                  <bgColor rgb="FFFFAD93"/>
                </patternFill>
              </fill>
            </x14:dxf>
          </x14:cfRule>
          <xm:sqref>D55</xm:sqref>
        </x14:conditionalFormatting>
        <x14:conditionalFormatting xmlns:xm="http://schemas.microsoft.com/office/excel/2006/main">
          <x14:cfRule type="containsText" priority="825" operator="containsText" id="{9BC0FAAA-4CD1-487D-B942-FCA6AFB13452}">
            <xm:f>NOT(ISERROR(SEARCH('\Users\Cristian\Downloads\[Diagnostico GAP_27001_2013_Anexo A.xlsx]Listas'!#REF!,E44)))</xm:f>
            <xm:f>'\Users\Cristian\Downloads\[Diagnostico GAP_27001_2013_Anexo A.xlsx]Listas'!#REF!</xm:f>
            <x14:dxf>
              <fill>
                <patternFill>
                  <bgColor rgb="FF33CC33"/>
                </patternFill>
              </fill>
            </x14:dxf>
          </x14:cfRule>
          <x14:cfRule type="containsText" priority="826" operator="containsText" id="{29AFBEA2-09B8-47D3-A8A1-7DCE593D7862}">
            <xm:f>NOT(ISERROR(SEARCH('\Users\Cristian\Downloads\[Diagnostico GAP_27001_2013_Anexo A.xlsx]Listas'!#REF!,E44)))</xm:f>
            <xm:f>'\Users\Cristian\Downloads\[Diagnostico GAP_27001_2013_Anexo A.xlsx]Listas'!#REF!</xm:f>
            <x14:dxf>
              <fill>
                <patternFill>
                  <bgColor rgb="FF66FF66"/>
                </patternFill>
              </fill>
            </x14:dxf>
          </x14:cfRule>
          <x14:cfRule type="containsText" priority="827" operator="containsText" id="{C8876DD2-8438-4DC5-BC36-52D01739ED50}">
            <xm:f>NOT(ISERROR(SEARCH('\Users\Cristian\Downloads\[Diagnostico GAP_27001_2013_Anexo A.xlsx]Listas'!#REF!,E44)))</xm:f>
            <xm:f>'\Users\Cristian\Downloads\[Diagnostico GAP_27001_2013_Anexo A.xlsx]Listas'!#REF!</xm:f>
            <x14:dxf>
              <fill>
                <patternFill>
                  <bgColor rgb="FF99FF99"/>
                </patternFill>
              </fill>
            </x14:dxf>
          </x14:cfRule>
          <x14:cfRule type="containsText" priority="828" operator="containsText" id="{5607F432-61AB-4840-B31B-B00556328D1B}">
            <xm:f>NOT(ISERROR(SEARCH('\Users\Cristian\Downloads\[Diagnostico GAP_27001_2013_Anexo A.xlsx]Listas'!#REF!,E44)))</xm:f>
            <xm:f>'\Users\Cristian\Downloads\[Diagnostico GAP_27001_2013_Anexo A.xlsx]Listas'!#REF!</xm:f>
            <x14:dxf>
              <fill>
                <patternFill>
                  <bgColor rgb="FFFFDB43"/>
                </patternFill>
              </fill>
            </x14:dxf>
          </x14:cfRule>
          <x14:cfRule type="containsText" priority="829" operator="containsText" id="{88E19000-7EE7-4348-9579-A8D83EDCD6B2}">
            <xm:f>NOT(ISERROR(SEARCH('\Users\Cristian\Downloads\[Diagnostico GAP_27001_2013_Anexo A.xlsx]Listas'!#REF!,E44)))</xm:f>
            <xm:f>'\Users\Cristian\Downloads\[Diagnostico GAP_27001_2013_Anexo A.xlsx]Listas'!#REF!</xm:f>
            <x14:dxf>
              <fill>
                <patternFill>
                  <bgColor rgb="FFFFAD93"/>
                </patternFill>
              </fill>
            </x14:dxf>
          </x14:cfRule>
          <xm:sqref>E44</xm:sqref>
        </x14:conditionalFormatting>
        <x14:conditionalFormatting xmlns:xm="http://schemas.microsoft.com/office/excel/2006/main">
          <x14:cfRule type="containsText" priority="820" operator="containsText" id="{AB490E34-9D53-4514-B353-5A293DFDA59D}">
            <xm:f>NOT(ISERROR(SEARCH('\Users\Cristian\Downloads\[Diagnostico GAP_27001_2013_Anexo A.xlsx]Listas'!#REF!,D44)))</xm:f>
            <xm:f>'\Users\Cristian\Downloads\[Diagnostico GAP_27001_2013_Anexo A.xlsx]Listas'!#REF!</xm:f>
            <x14:dxf>
              <fill>
                <patternFill>
                  <bgColor rgb="FF33CC33"/>
                </patternFill>
              </fill>
            </x14:dxf>
          </x14:cfRule>
          <x14:cfRule type="containsText" priority="821" operator="containsText" id="{31F18A8F-075D-493F-8D9D-5DC001D588BD}">
            <xm:f>NOT(ISERROR(SEARCH('\Users\Cristian\Downloads\[Diagnostico GAP_27001_2013_Anexo A.xlsx]Listas'!#REF!,D44)))</xm:f>
            <xm:f>'\Users\Cristian\Downloads\[Diagnostico GAP_27001_2013_Anexo A.xlsx]Listas'!#REF!</xm:f>
            <x14:dxf>
              <fill>
                <patternFill>
                  <bgColor rgb="FF66FF66"/>
                </patternFill>
              </fill>
            </x14:dxf>
          </x14:cfRule>
          <x14:cfRule type="containsText" priority="822" operator="containsText" id="{419FBD3C-E4DB-40CA-BA8F-2DCBC2E41521}">
            <xm:f>NOT(ISERROR(SEARCH('\Users\Cristian\Downloads\[Diagnostico GAP_27001_2013_Anexo A.xlsx]Listas'!#REF!,D44)))</xm:f>
            <xm:f>'\Users\Cristian\Downloads\[Diagnostico GAP_27001_2013_Anexo A.xlsx]Listas'!#REF!</xm:f>
            <x14:dxf>
              <fill>
                <patternFill>
                  <bgColor rgb="FF99FF99"/>
                </patternFill>
              </fill>
            </x14:dxf>
          </x14:cfRule>
          <x14:cfRule type="containsText" priority="823" operator="containsText" id="{BCC2CC1C-0F11-4851-9914-F263E155E751}">
            <xm:f>NOT(ISERROR(SEARCH('\Users\Cristian\Downloads\[Diagnostico GAP_27001_2013_Anexo A.xlsx]Listas'!#REF!,D44)))</xm:f>
            <xm:f>'\Users\Cristian\Downloads\[Diagnostico GAP_27001_2013_Anexo A.xlsx]Listas'!#REF!</xm:f>
            <x14:dxf>
              <fill>
                <patternFill>
                  <bgColor rgb="FFFFDB43"/>
                </patternFill>
              </fill>
            </x14:dxf>
          </x14:cfRule>
          <x14:cfRule type="containsText" priority="824" operator="containsText" id="{AAA3A207-34FB-4964-B76F-F73CA45B8D7D}">
            <xm:f>NOT(ISERROR(SEARCH('\Users\Cristian\Downloads\[Diagnostico GAP_27001_2013_Anexo A.xlsx]Listas'!#REF!,D44)))</xm:f>
            <xm:f>'\Users\Cristian\Downloads\[Diagnostico GAP_27001_2013_Anexo A.xlsx]Listas'!#REF!</xm:f>
            <x14:dxf>
              <fill>
                <patternFill>
                  <bgColor rgb="FFFFAD93"/>
                </patternFill>
              </fill>
            </x14:dxf>
          </x14:cfRule>
          <xm:sqref>D44</xm:sqref>
        </x14:conditionalFormatting>
        <x14:conditionalFormatting xmlns:xm="http://schemas.microsoft.com/office/excel/2006/main">
          <x14:cfRule type="containsText" priority="815" operator="containsText" id="{A03E0192-91AB-49A5-9D2B-C18BBA543EA5}">
            <xm:f>NOT(ISERROR(SEARCH('\Users\Cristian\Downloads\[Diagnostico GAP_27001_2013_Anexo A.xlsx]Listas'!#REF!,E48)))</xm:f>
            <xm:f>'\Users\Cristian\Downloads\[Diagnostico GAP_27001_2013_Anexo A.xlsx]Listas'!#REF!</xm:f>
            <x14:dxf>
              <fill>
                <patternFill>
                  <bgColor rgb="FF33CC33"/>
                </patternFill>
              </fill>
            </x14:dxf>
          </x14:cfRule>
          <x14:cfRule type="containsText" priority="816" operator="containsText" id="{D72F4AB8-6839-4889-9F5B-41B80C857511}">
            <xm:f>NOT(ISERROR(SEARCH('\Users\Cristian\Downloads\[Diagnostico GAP_27001_2013_Anexo A.xlsx]Listas'!#REF!,E48)))</xm:f>
            <xm:f>'\Users\Cristian\Downloads\[Diagnostico GAP_27001_2013_Anexo A.xlsx]Listas'!#REF!</xm:f>
            <x14:dxf>
              <fill>
                <patternFill>
                  <bgColor rgb="FF66FF66"/>
                </patternFill>
              </fill>
            </x14:dxf>
          </x14:cfRule>
          <x14:cfRule type="containsText" priority="817" operator="containsText" id="{7A6C47A5-92F7-4EA9-83FC-D29F93A31E36}">
            <xm:f>NOT(ISERROR(SEARCH('\Users\Cristian\Downloads\[Diagnostico GAP_27001_2013_Anexo A.xlsx]Listas'!#REF!,E48)))</xm:f>
            <xm:f>'\Users\Cristian\Downloads\[Diagnostico GAP_27001_2013_Anexo A.xlsx]Listas'!#REF!</xm:f>
            <x14:dxf>
              <fill>
                <patternFill>
                  <bgColor rgb="FF99FF99"/>
                </patternFill>
              </fill>
            </x14:dxf>
          </x14:cfRule>
          <x14:cfRule type="containsText" priority="818" operator="containsText" id="{98192D6C-16F9-4C68-BBA7-68F883D465B2}">
            <xm:f>NOT(ISERROR(SEARCH('\Users\Cristian\Downloads\[Diagnostico GAP_27001_2013_Anexo A.xlsx]Listas'!#REF!,E48)))</xm:f>
            <xm:f>'\Users\Cristian\Downloads\[Diagnostico GAP_27001_2013_Anexo A.xlsx]Listas'!#REF!</xm:f>
            <x14:dxf>
              <fill>
                <patternFill>
                  <bgColor rgb="FFFFDB43"/>
                </patternFill>
              </fill>
            </x14:dxf>
          </x14:cfRule>
          <x14:cfRule type="containsText" priority="819" operator="containsText" id="{CF964A5C-833B-4E27-B324-208F9A51712A}">
            <xm:f>NOT(ISERROR(SEARCH('\Users\Cristian\Downloads\[Diagnostico GAP_27001_2013_Anexo A.xlsx]Listas'!#REF!,E48)))</xm:f>
            <xm:f>'\Users\Cristian\Downloads\[Diagnostico GAP_27001_2013_Anexo A.xlsx]Listas'!#REF!</xm:f>
            <x14:dxf>
              <fill>
                <patternFill>
                  <bgColor rgb="FFFFAD93"/>
                </patternFill>
              </fill>
            </x14:dxf>
          </x14:cfRule>
          <xm:sqref>E48</xm:sqref>
        </x14:conditionalFormatting>
        <x14:conditionalFormatting xmlns:xm="http://schemas.microsoft.com/office/excel/2006/main">
          <x14:cfRule type="containsText" priority="810" operator="containsText" id="{56322D4C-7859-4D1A-994B-997D565267D3}">
            <xm:f>NOT(ISERROR(SEARCH('\Users\Cristian\Downloads\[Diagnostico GAP_27001_2013_Anexo A.xlsx]Listas'!#REF!,D48)))</xm:f>
            <xm:f>'\Users\Cristian\Downloads\[Diagnostico GAP_27001_2013_Anexo A.xlsx]Listas'!#REF!</xm:f>
            <x14:dxf>
              <fill>
                <patternFill>
                  <bgColor rgb="FF33CC33"/>
                </patternFill>
              </fill>
            </x14:dxf>
          </x14:cfRule>
          <x14:cfRule type="containsText" priority="811" operator="containsText" id="{E7A4FC7C-DCEB-41FA-A5E3-63EDD0E8796B}">
            <xm:f>NOT(ISERROR(SEARCH('\Users\Cristian\Downloads\[Diagnostico GAP_27001_2013_Anexo A.xlsx]Listas'!#REF!,D48)))</xm:f>
            <xm:f>'\Users\Cristian\Downloads\[Diagnostico GAP_27001_2013_Anexo A.xlsx]Listas'!#REF!</xm:f>
            <x14:dxf>
              <fill>
                <patternFill>
                  <bgColor rgb="FF66FF66"/>
                </patternFill>
              </fill>
            </x14:dxf>
          </x14:cfRule>
          <x14:cfRule type="containsText" priority="812" operator="containsText" id="{D163C8E4-9D08-4BBA-BBC8-4BBCC375C516}">
            <xm:f>NOT(ISERROR(SEARCH('\Users\Cristian\Downloads\[Diagnostico GAP_27001_2013_Anexo A.xlsx]Listas'!#REF!,D48)))</xm:f>
            <xm:f>'\Users\Cristian\Downloads\[Diagnostico GAP_27001_2013_Anexo A.xlsx]Listas'!#REF!</xm:f>
            <x14:dxf>
              <fill>
                <patternFill>
                  <bgColor rgb="FF99FF99"/>
                </patternFill>
              </fill>
            </x14:dxf>
          </x14:cfRule>
          <x14:cfRule type="containsText" priority="813" operator="containsText" id="{96E375DC-2682-4FFD-9A22-4ECBACCF666A}">
            <xm:f>NOT(ISERROR(SEARCH('\Users\Cristian\Downloads\[Diagnostico GAP_27001_2013_Anexo A.xlsx]Listas'!#REF!,D48)))</xm:f>
            <xm:f>'\Users\Cristian\Downloads\[Diagnostico GAP_27001_2013_Anexo A.xlsx]Listas'!#REF!</xm:f>
            <x14:dxf>
              <fill>
                <patternFill>
                  <bgColor rgb="FFFFDB43"/>
                </patternFill>
              </fill>
            </x14:dxf>
          </x14:cfRule>
          <x14:cfRule type="containsText" priority="814" operator="containsText" id="{601D3D41-BF57-49BF-B45B-AF732FE2E987}">
            <xm:f>NOT(ISERROR(SEARCH('\Users\Cristian\Downloads\[Diagnostico GAP_27001_2013_Anexo A.xlsx]Listas'!#REF!,D48)))</xm:f>
            <xm:f>'\Users\Cristian\Downloads\[Diagnostico GAP_27001_2013_Anexo A.xlsx]Listas'!#REF!</xm:f>
            <x14:dxf>
              <fill>
                <patternFill>
                  <bgColor rgb="FFFFAD93"/>
                </patternFill>
              </fill>
            </x14:dxf>
          </x14:cfRule>
          <xm:sqref>D48</xm:sqref>
        </x14:conditionalFormatting>
        <x14:conditionalFormatting xmlns:xm="http://schemas.microsoft.com/office/excel/2006/main">
          <x14:cfRule type="containsText" priority="805" operator="containsText" id="{C970C1C0-D04C-4376-8C94-7A415F9B8C72}">
            <xm:f>NOT(ISERROR(SEARCH('\Users\Cristian\Downloads\[Diagnostico GAP_27001_2013_Anexo A.xlsx]Listas'!#REF!,D59)))</xm:f>
            <xm:f>'\Users\Cristian\Downloads\[Diagnostico GAP_27001_2013_Anexo A.xlsx]Listas'!#REF!</xm:f>
            <x14:dxf>
              <fill>
                <patternFill>
                  <bgColor rgb="FF33CC33"/>
                </patternFill>
              </fill>
            </x14:dxf>
          </x14:cfRule>
          <x14:cfRule type="containsText" priority="806" operator="containsText" id="{9988BBB0-887F-4AD9-9F09-CA703FC61F01}">
            <xm:f>NOT(ISERROR(SEARCH('\Users\Cristian\Downloads\[Diagnostico GAP_27001_2013_Anexo A.xlsx]Listas'!#REF!,D59)))</xm:f>
            <xm:f>'\Users\Cristian\Downloads\[Diagnostico GAP_27001_2013_Anexo A.xlsx]Listas'!#REF!</xm:f>
            <x14:dxf>
              <fill>
                <patternFill>
                  <bgColor rgb="FF66FF66"/>
                </patternFill>
              </fill>
            </x14:dxf>
          </x14:cfRule>
          <x14:cfRule type="containsText" priority="807" operator="containsText" id="{ADD118F9-C62C-4A4E-B37C-690387F0B91A}">
            <xm:f>NOT(ISERROR(SEARCH('\Users\Cristian\Downloads\[Diagnostico GAP_27001_2013_Anexo A.xlsx]Listas'!#REF!,D59)))</xm:f>
            <xm:f>'\Users\Cristian\Downloads\[Diagnostico GAP_27001_2013_Anexo A.xlsx]Listas'!#REF!</xm:f>
            <x14:dxf>
              <fill>
                <patternFill>
                  <bgColor rgb="FF99FF99"/>
                </patternFill>
              </fill>
            </x14:dxf>
          </x14:cfRule>
          <x14:cfRule type="containsText" priority="808" operator="containsText" id="{9FC568C3-553D-4D32-8D91-4399D404504E}">
            <xm:f>NOT(ISERROR(SEARCH('\Users\Cristian\Downloads\[Diagnostico GAP_27001_2013_Anexo A.xlsx]Listas'!#REF!,D59)))</xm:f>
            <xm:f>'\Users\Cristian\Downloads\[Diagnostico GAP_27001_2013_Anexo A.xlsx]Listas'!#REF!</xm:f>
            <x14:dxf>
              <fill>
                <patternFill>
                  <bgColor rgb="FFFFDB43"/>
                </patternFill>
              </fill>
            </x14:dxf>
          </x14:cfRule>
          <x14:cfRule type="containsText" priority="809" operator="containsText" id="{443807AC-7317-4C80-9730-8F0BBDBF3E96}">
            <xm:f>NOT(ISERROR(SEARCH('\Users\Cristian\Downloads\[Diagnostico GAP_27001_2013_Anexo A.xlsx]Listas'!#REF!,D59)))</xm:f>
            <xm:f>'\Users\Cristian\Downloads\[Diagnostico GAP_27001_2013_Anexo A.xlsx]Listas'!#REF!</xm:f>
            <x14:dxf>
              <fill>
                <patternFill>
                  <bgColor rgb="FFFFAD93"/>
                </patternFill>
              </fill>
            </x14:dxf>
          </x14:cfRule>
          <xm:sqref>D59</xm:sqref>
        </x14:conditionalFormatting>
        <x14:conditionalFormatting xmlns:xm="http://schemas.microsoft.com/office/excel/2006/main">
          <x14:cfRule type="containsText" priority="800" operator="containsText" id="{C8F3166E-A5DE-419A-B479-C60E9031174D}">
            <xm:f>NOT(ISERROR(SEARCH('\Users\user\Downloads\[Diagnostico GAP_27001_2013_Anexo A V3 Felipe.xlsx]Hoja1'!#REF!,C105)))</xm:f>
            <xm:f>'\Users\user\Downloads\[Diagnostico GAP_27001_2013_Anexo A V3 Felipe.xlsx]Hoja1'!#REF!</xm:f>
            <x14:dxf>
              <fill>
                <patternFill>
                  <bgColor rgb="FF33CC33"/>
                </patternFill>
              </fill>
            </x14:dxf>
          </x14:cfRule>
          <x14:cfRule type="containsText" priority="801" operator="containsText" id="{76DE0AAA-178D-4A88-AF27-C406E7E445EB}">
            <xm:f>NOT(ISERROR(SEARCH('\Users\user\Downloads\[Diagnostico GAP_27001_2013_Anexo A V3 Felipe.xlsx]Hoja1'!#REF!,C105)))</xm:f>
            <xm:f>'\Users\user\Downloads\[Diagnostico GAP_27001_2013_Anexo A V3 Felipe.xlsx]Hoja1'!#REF!</xm:f>
            <x14:dxf>
              <fill>
                <patternFill>
                  <bgColor rgb="FF66FF66"/>
                </patternFill>
              </fill>
            </x14:dxf>
          </x14:cfRule>
          <x14:cfRule type="containsText" priority="802" operator="containsText" id="{418D2BD0-2B3E-47A9-8C5E-EA6D7C47EEC4}">
            <xm:f>NOT(ISERROR(SEARCH('\Users\user\Downloads\[Diagnostico GAP_27001_2013_Anexo A V3 Felipe.xlsx]Hoja1'!#REF!,C105)))</xm:f>
            <xm:f>'\Users\user\Downloads\[Diagnostico GAP_27001_2013_Anexo A V3 Felipe.xlsx]Hoja1'!#REF!</xm:f>
            <x14:dxf>
              <fill>
                <patternFill>
                  <bgColor rgb="FF99FF99"/>
                </patternFill>
              </fill>
            </x14:dxf>
          </x14:cfRule>
          <x14:cfRule type="containsText" priority="803" operator="containsText" id="{483CDFC6-6852-4C31-8FA4-BF1CCAF78E49}">
            <xm:f>NOT(ISERROR(SEARCH('\Users\user\Downloads\[Diagnostico GAP_27001_2013_Anexo A V3 Felipe.xlsx]Hoja1'!#REF!,C105)))</xm:f>
            <xm:f>'\Users\user\Downloads\[Diagnostico GAP_27001_2013_Anexo A V3 Felipe.xlsx]Hoja1'!#REF!</xm:f>
            <x14:dxf>
              <fill>
                <patternFill>
                  <bgColor rgb="FFFFDB43"/>
                </patternFill>
              </fill>
            </x14:dxf>
          </x14:cfRule>
          <x14:cfRule type="containsText" priority="804" operator="containsText" id="{DCD51F21-374A-439A-AC87-3E0B3D45748C}">
            <xm:f>NOT(ISERROR(SEARCH('\Users\user\Downloads\[Diagnostico GAP_27001_2013_Anexo A V3 Felipe.xlsx]Hoja1'!#REF!,C105)))</xm:f>
            <xm:f>'\Users\user\Downloads\[Diagnostico GAP_27001_2013_Anexo A V3 Felipe.xlsx]Hoja1'!#REF!</xm:f>
            <x14:dxf>
              <fill>
                <patternFill>
                  <bgColor rgb="FFFFAD93"/>
                </patternFill>
              </fill>
            </x14:dxf>
          </x14:cfRule>
          <xm:sqref>C105:C111 C113 C115 C122 C125 C127 C135 C140 C158 C160 C183 C207 C203 C193 C171 C129 C142 C162 C173 C185 C195 C209</xm:sqref>
        </x14:conditionalFormatting>
        <x14:conditionalFormatting xmlns:xm="http://schemas.microsoft.com/office/excel/2006/main">
          <x14:cfRule type="containsText" priority="793" operator="containsText" id="{092A8421-0789-4B52-A0B7-19AC88703AE1}">
            <xm:f>NOT(ISERROR(SEARCH('\Users\user\Downloads\[Diagnostico GAP_27001_2013_Anexo A V3 Felipe.xlsx]Hoja1'!#REF!,D105)))</xm:f>
            <xm:f>'\Users\user\Downloads\[Diagnostico GAP_27001_2013_Anexo A V3 Felipe.xlsx]Hoja1'!#REF!</xm:f>
            <x14:dxf>
              <fill>
                <patternFill>
                  <bgColor rgb="FF33CC33"/>
                </patternFill>
              </fill>
            </x14:dxf>
          </x14:cfRule>
          <x14:cfRule type="containsText" priority="794" operator="containsText" id="{EFFD11C9-47BF-4E6D-BA69-411D91D27239}">
            <xm:f>NOT(ISERROR(SEARCH('\Users\user\Downloads\[Diagnostico GAP_27001_2013_Anexo A V3 Felipe.xlsx]Hoja1'!#REF!,D105)))</xm:f>
            <xm:f>'\Users\user\Downloads\[Diagnostico GAP_27001_2013_Anexo A V3 Felipe.xlsx]Hoja1'!#REF!</xm:f>
            <x14:dxf>
              <fill>
                <patternFill>
                  <bgColor rgb="FF66FF66"/>
                </patternFill>
              </fill>
            </x14:dxf>
          </x14:cfRule>
          <x14:cfRule type="containsText" priority="795" operator="containsText" id="{E478738A-43B4-4BCB-9733-3B3FCE7DC5A9}">
            <xm:f>NOT(ISERROR(SEARCH('\Users\user\Downloads\[Diagnostico GAP_27001_2013_Anexo A V3 Felipe.xlsx]Hoja1'!#REF!,D105)))</xm:f>
            <xm:f>'\Users\user\Downloads\[Diagnostico GAP_27001_2013_Anexo A V3 Felipe.xlsx]Hoja1'!#REF!</xm:f>
            <x14:dxf>
              <fill>
                <patternFill>
                  <bgColor rgb="FF99FF99"/>
                </patternFill>
              </fill>
            </x14:dxf>
          </x14:cfRule>
          <x14:cfRule type="containsText" priority="796" operator="containsText" id="{42135111-0726-4B4B-83A5-7E875F1150C9}">
            <xm:f>NOT(ISERROR(SEARCH('\Users\user\Downloads\[Diagnostico GAP_27001_2013_Anexo A V3 Felipe.xlsx]Hoja1'!#REF!,D105)))</xm:f>
            <xm:f>'\Users\user\Downloads\[Diagnostico GAP_27001_2013_Anexo A V3 Felipe.xlsx]Hoja1'!#REF!</xm:f>
            <x14:dxf>
              <fill>
                <patternFill>
                  <bgColor rgb="FFFFDB43"/>
                </patternFill>
              </fill>
            </x14:dxf>
          </x14:cfRule>
          <x14:cfRule type="containsText" priority="797" operator="containsText" id="{7E06BF26-D123-40EE-8517-8690D46011ED}">
            <xm:f>NOT(ISERROR(SEARCH('\Users\user\Downloads\[Diagnostico GAP_27001_2013_Anexo A V3 Felipe.xlsx]Hoja1'!#REF!,D105)))</xm:f>
            <xm:f>'\Users\user\Downloads\[Diagnostico GAP_27001_2013_Anexo A V3 Felipe.xlsx]Hoja1'!#REF!</xm:f>
            <x14:dxf>
              <fill>
                <patternFill>
                  <bgColor rgb="FFFFAD93"/>
                </patternFill>
              </fill>
            </x14:dxf>
          </x14:cfRule>
          <xm:sqref>D105</xm:sqref>
        </x14:conditionalFormatting>
        <x14:conditionalFormatting xmlns:xm="http://schemas.microsoft.com/office/excel/2006/main">
          <x14:cfRule type="containsText" priority="788" operator="containsText" id="{C979DD9E-1AD6-4ACE-84FC-3576485E0104}">
            <xm:f>NOT(ISERROR(SEARCH('\Users\user\Downloads\[Diagnostico GAP_27001_2013_Anexo A V3 Felipe.xlsx]Hoja1'!#REF!,D111)))</xm:f>
            <xm:f>'\Users\user\Downloads\[Diagnostico GAP_27001_2013_Anexo A V3 Felipe.xlsx]Hoja1'!#REF!</xm:f>
            <x14:dxf>
              <fill>
                <patternFill>
                  <bgColor rgb="FF33CC33"/>
                </patternFill>
              </fill>
            </x14:dxf>
          </x14:cfRule>
          <x14:cfRule type="containsText" priority="789" operator="containsText" id="{A8167A8F-3E1B-473F-A585-1A4946609A4E}">
            <xm:f>NOT(ISERROR(SEARCH('\Users\user\Downloads\[Diagnostico GAP_27001_2013_Anexo A V3 Felipe.xlsx]Hoja1'!#REF!,D111)))</xm:f>
            <xm:f>'\Users\user\Downloads\[Diagnostico GAP_27001_2013_Anexo A V3 Felipe.xlsx]Hoja1'!#REF!</xm:f>
            <x14:dxf>
              <fill>
                <patternFill>
                  <bgColor rgb="FF66FF66"/>
                </patternFill>
              </fill>
            </x14:dxf>
          </x14:cfRule>
          <x14:cfRule type="containsText" priority="790" operator="containsText" id="{4B5BC347-FFA3-47AE-AFEE-BBCB274CDAD1}">
            <xm:f>NOT(ISERROR(SEARCH('\Users\user\Downloads\[Diagnostico GAP_27001_2013_Anexo A V3 Felipe.xlsx]Hoja1'!#REF!,D111)))</xm:f>
            <xm:f>'\Users\user\Downloads\[Diagnostico GAP_27001_2013_Anexo A V3 Felipe.xlsx]Hoja1'!#REF!</xm:f>
            <x14:dxf>
              <fill>
                <patternFill>
                  <bgColor rgb="FF99FF99"/>
                </patternFill>
              </fill>
            </x14:dxf>
          </x14:cfRule>
          <x14:cfRule type="containsText" priority="791" operator="containsText" id="{22C56B42-F704-4791-918A-B9A12472E7B2}">
            <xm:f>NOT(ISERROR(SEARCH('\Users\user\Downloads\[Diagnostico GAP_27001_2013_Anexo A V3 Felipe.xlsx]Hoja1'!#REF!,D111)))</xm:f>
            <xm:f>'\Users\user\Downloads\[Diagnostico GAP_27001_2013_Anexo A V3 Felipe.xlsx]Hoja1'!#REF!</xm:f>
            <x14:dxf>
              <fill>
                <patternFill>
                  <bgColor rgb="FFFFDB43"/>
                </patternFill>
              </fill>
            </x14:dxf>
          </x14:cfRule>
          <x14:cfRule type="containsText" priority="792" operator="containsText" id="{28BD559D-A8DF-49E8-9344-B0477E662562}">
            <xm:f>NOT(ISERROR(SEARCH('\Users\user\Downloads\[Diagnostico GAP_27001_2013_Anexo A V3 Felipe.xlsx]Hoja1'!#REF!,D111)))</xm:f>
            <xm:f>'\Users\user\Downloads\[Diagnostico GAP_27001_2013_Anexo A V3 Felipe.xlsx]Hoja1'!#REF!</xm:f>
            <x14:dxf>
              <fill>
                <patternFill>
                  <bgColor rgb="FFFFAD93"/>
                </patternFill>
              </fill>
            </x14:dxf>
          </x14:cfRule>
          <xm:sqref>D111</xm:sqref>
        </x14:conditionalFormatting>
        <x14:conditionalFormatting xmlns:xm="http://schemas.microsoft.com/office/excel/2006/main">
          <x14:cfRule type="containsText" priority="783" operator="containsText" id="{ABD1179F-223A-473C-BCCD-B251FD614B81}">
            <xm:f>NOT(ISERROR(SEARCH('\Users\user\Downloads\[Diagnostico GAP_27001_2013_Anexo A V3 Felipe.xlsx]Hoja1'!#REF!,C112)))</xm:f>
            <xm:f>'\Users\user\Downloads\[Diagnostico GAP_27001_2013_Anexo A V3 Felipe.xlsx]Hoja1'!#REF!</xm:f>
            <x14:dxf>
              <fill>
                <patternFill>
                  <bgColor rgb="FF33CC33"/>
                </patternFill>
              </fill>
            </x14:dxf>
          </x14:cfRule>
          <x14:cfRule type="containsText" priority="784" operator="containsText" id="{3E162E12-2F27-4199-BCAA-FC380F0C94B2}">
            <xm:f>NOT(ISERROR(SEARCH('\Users\user\Downloads\[Diagnostico GAP_27001_2013_Anexo A V3 Felipe.xlsx]Hoja1'!#REF!,C112)))</xm:f>
            <xm:f>'\Users\user\Downloads\[Diagnostico GAP_27001_2013_Anexo A V3 Felipe.xlsx]Hoja1'!#REF!</xm:f>
            <x14:dxf>
              <fill>
                <patternFill>
                  <bgColor rgb="FF66FF66"/>
                </patternFill>
              </fill>
            </x14:dxf>
          </x14:cfRule>
          <x14:cfRule type="containsText" priority="785" operator="containsText" id="{ADA5B83B-3D60-4EA0-B05A-8136E4737EB5}">
            <xm:f>NOT(ISERROR(SEARCH('\Users\user\Downloads\[Diagnostico GAP_27001_2013_Anexo A V3 Felipe.xlsx]Hoja1'!#REF!,C112)))</xm:f>
            <xm:f>'\Users\user\Downloads\[Diagnostico GAP_27001_2013_Anexo A V3 Felipe.xlsx]Hoja1'!#REF!</xm:f>
            <x14:dxf>
              <fill>
                <patternFill>
                  <bgColor rgb="FF99FF99"/>
                </patternFill>
              </fill>
            </x14:dxf>
          </x14:cfRule>
          <x14:cfRule type="containsText" priority="786" operator="containsText" id="{ACAB9D74-EFD0-406F-816E-C1D616DB52A8}">
            <xm:f>NOT(ISERROR(SEARCH('\Users\user\Downloads\[Diagnostico GAP_27001_2013_Anexo A V3 Felipe.xlsx]Hoja1'!#REF!,C112)))</xm:f>
            <xm:f>'\Users\user\Downloads\[Diagnostico GAP_27001_2013_Anexo A V3 Felipe.xlsx]Hoja1'!#REF!</xm:f>
            <x14:dxf>
              <fill>
                <patternFill>
                  <bgColor rgb="FFFFDB43"/>
                </patternFill>
              </fill>
            </x14:dxf>
          </x14:cfRule>
          <x14:cfRule type="containsText" priority="787" operator="containsText" id="{406FE8CE-11C8-4D1C-A3FA-84B008DE7B43}">
            <xm:f>NOT(ISERROR(SEARCH('\Users\user\Downloads\[Diagnostico GAP_27001_2013_Anexo A V3 Felipe.xlsx]Hoja1'!#REF!,C112)))</xm:f>
            <xm:f>'\Users\user\Downloads\[Diagnostico GAP_27001_2013_Anexo A V3 Felipe.xlsx]Hoja1'!#REF!</xm:f>
            <x14:dxf>
              <fill>
                <patternFill>
                  <bgColor rgb="FFFFAD93"/>
                </patternFill>
              </fill>
            </x14:dxf>
          </x14:cfRule>
          <xm:sqref>C112</xm:sqref>
        </x14:conditionalFormatting>
        <x14:conditionalFormatting xmlns:xm="http://schemas.microsoft.com/office/excel/2006/main">
          <x14:cfRule type="containsText" priority="778" operator="containsText" id="{439ED988-87C6-4BE4-A56F-29487D655779}">
            <xm:f>NOT(ISERROR(SEARCH('\Users\user\Downloads\[Diagnostico GAP_27001_2013_Anexo A V3 Felipe.xlsx]Hoja1'!#REF!,D113)))</xm:f>
            <xm:f>'\Users\user\Downloads\[Diagnostico GAP_27001_2013_Anexo A V3 Felipe.xlsx]Hoja1'!#REF!</xm:f>
            <x14:dxf>
              <fill>
                <patternFill>
                  <bgColor rgb="FF33CC33"/>
                </patternFill>
              </fill>
            </x14:dxf>
          </x14:cfRule>
          <x14:cfRule type="containsText" priority="779" operator="containsText" id="{7475656E-E408-4C62-8262-184BF57FAFC3}">
            <xm:f>NOT(ISERROR(SEARCH('\Users\user\Downloads\[Diagnostico GAP_27001_2013_Anexo A V3 Felipe.xlsx]Hoja1'!#REF!,D113)))</xm:f>
            <xm:f>'\Users\user\Downloads\[Diagnostico GAP_27001_2013_Anexo A V3 Felipe.xlsx]Hoja1'!#REF!</xm:f>
            <x14:dxf>
              <fill>
                <patternFill>
                  <bgColor rgb="FF66FF66"/>
                </patternFill>
              </fill>
            </x14:dxf>
          </x14:cfRule>
          <x14:cfRule type="containsText" priority="780" operator="containsText" id="{4394E189-3E5F-4B03-B003-3AC2A7A7F18F}">
            <xm:f>NOT(ISERROR(SEARCH('\Users\user\Downloads\[Diagnostico GAP_27001_2013_Anexo A V3 Felipe.xlsx]Hoja1'!#REF!,D113)))</xm:f>
            <xm:f>'\Users\user\Downloads\[Diagnostico GAP_27001_2013_Anexo A V3 Felipe.xlsx]Hoja1'!#REF!</xm:f>
            <x14:dxf>
              <fill>
                <patternFill>
                  <bgColor rgb="FF99FF99"/>
                </patternFill>
              </fill>
            </x14:dxf>
          </x14:cfRule>
          <x14:cfRule type="containsText" priority="781" operator="containsText" id="{75C84F51-20A2-4131-88F4-A14480DF2C97}">
            <xm:f>NOT(ISERROR(SEARCH('\Users\user\Downloads\[Diagnostico GAP_27001_2013_Anexo A V3 Felipe.xlsx]Hoja1'!#REF!,D113)))</xm:f>
            <xm:f>'\Users\user\Downloads\[Diagnostico GAP_27001_2013_Anexo A V3 Felipe.xlsx]Hoja1'!#REF!</xm:f>
            <x14:dxf>
              <fill>
                <patternFill>
                  <bgColor rgb="FFFFDB43"/>
                </patternFill>
              </fill>
            </x14:dxf>
          </x14:cfRule>
          <x14:cfRule type="containsText" priority="782" operator="containsText" id="{6AA0A5EA-1300-42D8-ACA9-85605282EAE7}">
            <xm:f>NOT(ISERROR(SEARCH('\Users\user\Downloads\[Diagnostico GAP_27001_2013_Anexo A V3 Felipe.xlsx]Hoja1'!#REF!,D113)))</xm:f>
            <xm:f>'\Users\user\Downloads\[Diagnostico GAP_27001_2013_Anexo A V3 Felipe.xlsx]Hoja1'!#REF!</xm:f>
            <x14:dxf>
              <fill>
                <patternFill>
                  <bgColor rgb="FFFFAD93"/>
                </patternFill>
              </fill>
            </x14:dxf>
          </x14:cfRule>
          <xm:sqref>D113</xm:sqref>
        </x14:conditionalFormatting>
        <x14:conditionalFormatting xmlns:xm="http://schemas.microsoft.com/office/excel/2006/main">
          <x14:cfRule type="containsText" priority="773" operator="containsText" id="{FE77F04D-947E-41DD-9220-D2B8DE2560A3}">
            <xm:f>NOT(ISERROR(SEARCH('\Users\user\Downloads\[Diagnostico GAP_27001_2013_Anexo A V3 Felipe.xlsx]Hoja1'!#REF!,D115)))</xm:f>
            <xm:f>'\Users\user\Downloads\[Diagnostico GAP_27001_2013_Anexo A V3 Felipe.xlsx]Hoja1'!#REF!</xm:f>
            <x14:dxf>
              <fill>
                <patternFill>
                  <bgColor rgb="FF33CC33"/>
                </patternFill>
              </fill>
            </x14:dxf>
          </x14:cfRule>
          <x14:cfRule type="containsText" priority="774" operator="containsText" id="{5B36C2BE-0A4F-498A-9C1C-03C263E326FE}">
            <xm:f>NOT(ISERROR(SEARCH('\Users\user\Downloads\[Diagnostico GAP_27001_2013_Anexo A V3 Felipe.xlsx]Hoja1'!#REF!,D115)))</xm:f>
            <xm:f>'\Users\user\Downloads\[Diagnostico GAP_27001_2013_Anexo A V3 Felipe.xlsx]Hoja1'!#REF!</xm:f>
            <x14:dxf>
              <fill>
                <patternFill>
                  <bgColor rgb="FF66FF66"/>
                </patternFill>
              </fill>
            </x14:dxf>
          </x14:cfRule>
          <x14:cfRule type="containsText" priority="775" operator="containsText" id="{D3DB2EF6-CD58-470A-8157-3156D6DFD5BC}">
            <xm:f>NOT(ISERROR(SEARCH('\Users\user\Downloads\[Diagnostico GAP_27001_2013_Anexo A V3 Felipe.xlsx]Hoja1'!#REF!,D115)))</xm:f>
            <xm:f>'\Users\user\Downloads\[Diagnostico GAP_27001_2013_Anexo A V3 Felipe.xlsx]Hoja1'!#REF!</xm:f>
            <x14:dxf>
              <fill>
                <patternFill>
                  <bgColor rgb="FF99FF99"/>
                </patternFill>
              </fill>
            </x14:dxf>
          </x14:cfRule>
          <x14:cfRule type="containsText" priority="776" operator="containsText" id="{E4DACAAD-8269-421C-9ACC-B4484ECFDD18}">
            <xm:f>NOT(ISERROR(SEARCH('\Users\user\Downloads\[Diagnostico GAP_27001_2013_Anexo A V3 Felipe.xlsx]Hoja1'!#REF!,D115)))</xm:f>
            <xm:f>'\Users\user\Downloads\[Diagnostico GAP_27001_2013_Anexo A V3 Felipe.xlsx]Hoja1'!#REF!</xm:f>
            <x14:dxf>
              <fill>
                <patternFill>
                  <bgColor rgb="FFFFDB43"/>
                </patternFill>
              </fill>
            </x14:dxf>
          </x14:cfRule>
          <x14:cfRule type="containsText" priority="777" operator="containsText" id="{6080C2FC-1928-4F0D-B1C1-48DE34C28D67}">
            <xm:f>NOT(ISERROR(SEARCH('\Users\user\Downloads\[Diagnostico GAP_27001_2013_Anexo A V3 Felipe.xlsx]Hoja1'!#REF!,D115)))</xm:f>
            <xm:f>'\Users\user\Downloads\[Diagnostico GAP_27001_2013_Anexo A V3 Felipe.xlsx]Hoja1'!#REF!</xm:f>
            <x14:dxf>
              <fill>
                <patternFill>
                  <bgColor rgb="FFFFAD93"/>
                </patternFill>
              </fill>
            </x14:dxf>
          </x14:cfRule>
          <xm:sqref>D115</xm:sqref>
        </x14:conditionalFormatting>
        <x14:conditionalFormatting xmlns:xm="http://schemas.microsoft.com/office/excel/2006/main">
          <x14:cfRule type="containsText" priority="768" operator="containsText" id="{726CFD18-B221-4A69-BBBC-83E0402972B7}">
            <xm:f>NOT(ISERROR(SEARCH('\Users\user\Downloads\[Diagnostico GAP_27001_2013_Anexo A V3 Felipe.xlsx]Hoja1'!#REF!,C114)))</xm:f>
            <xm:f>'\Users\user\Downloads\[Diagnostico GAP_27001_2013_Anexo A V3 Felipe.xlsx]Hoja1'!#REF!</xm:f>
            <x14:dxf>
              <fill>
                <patternFill>
                  <bgColor rgb="FF33CC33"/>
                </patternFill>
              </fill>
            </x14:dxf>
          </x14:cfRule>
          <x14:cfRule type="containsText" priority="769" operator="containsText" id="{FAADD16C-C5D2-4F86-87C7-3011322D9AD8}">
            <xm:f>NOT(ISERROR(SEARCH('\Users\user\Downloads\[Diagnostico GAP_27001_2013_Anexo A V3 Felipe.xlsx]Hoja1'!#REF!,C114)))</xm:f>
            <xm:f>'\Users\user\Downloads\[Diagnostico GAP_27001_2013_Anexo A V3 Felipe.xlsx]Hoja1'!#REF!</xm:f>
            <x14:dxf>
              <fill>
                <patternFill>
                  <bgColor rgb="FF66FF66"/>
                </patternFill>
              </fill>
            </x14:dxf>
          </x14:cfRule>
          <x14:cfRule type="containsText" priority="770" operator="containsText" id="{FB084558-656D-4B8B-9286-6F70274B239A}">
            <xm:f>NOT(ISERROR(SEARCH('\Users\user\Downloads\[Diagnostico GAP_27001_2013_Anexo A V3 Felipe.xlsx]Hoja1'!#REF!,C114)))</xm:f>
            <xm:f>'\Users\user\Downloads\[Diagnostico GAP_27001_2013_Anexo A V3 Felipe.xlsx]Hoja1'!#REF!</xm:f>
            <x14:dxf>
              <fill>
                <patternFill>
                  <bgColor rgb="FF99FF99"/>
                </patternFill>
              </fill>
            </x14:dxf>
          </x14:cfRule>
          <x14:cfRule type="containsText" priority="771" operator="containsText" id="{AFE87350-ADDA-4EE5-B83F-11B17C16A52B}">
            <xm:f>NOT(ISERROR(SEARCH('\Users\user\Downloads\[Diagnostico GAP_27001_2013_Anexo A V3 Felipe.xlsx]Hoja1'!#REF!,C114)))</xm:f>
            <xm:f>'\Users\user\Downloads\[Diagnostico GAP_27001_2013_Anexo A V3 Felipe.xlsx]Hoja1'!#REF!</xm:f>
            <x14:dxf>
              <fill>
                <patternFill>
                  <bgColor rgb="FFFFDB43"/>
                </patternFill>
              </fill>
            </x14:dxf>
          </x14:cfRule>
          <x14:cfRule type="containsText" priority="772" operator="containsText" id="{AC91FA6E-A45D-4E11-852E-48CED3DA29A2}">
            <xm:f>NOT(ISERROR(SEARCH('\Users\user\Downloads\[Diagnostico GAP_27001_2013_Anexo A V3 Felipe.xlsx]Hoja1'!#REF!,C114)))</xm:f>
            <xm:f>'\Users\user\Downloads\[Diagnostico GAP_27001_2013_Anexo A V3 Felipe.xlsx]Hoja1'!#REF!</xm:f>
            <x14:dxf>
              <fill>
                <patternFill>
                  <bgColor rgb="FFFFAD93"/>
                </patternFill>
              </fill>
            </x14:dxf>
          </x14:cfRule>
          <xm:sqref>C114</xm:sqref>
        </x14:conditionalFormatting>
        <x14:conditionalFormatting xmlns:xm="http://schemas.microsoft.com/office/excel/2006/main">
          <x14:cfRule type="containsText" priority="763" operator="containsText" id="{2490A29D-FD14-4056-BA5E-4CD9846FD8FC}">
            <xm:f>NOT(ISERROR(SEARCH('\Users\user\Downloads\[Diagnostico GAP_27001_2013_Anexo A V3 Felipe.xlsx]Hoja1'!#REF!,C116)))</xm:f>
            <xm:f>'\Users\user\Downloads\[Diagnostico GAP_27001_2013_Anexo A V3 Felipe.xlsx]Hoja1'!#REF!</xm:f>
            <x14:dxf>
              <fill>
                <patternFill>
                  <bgColor rgb="FF33CC33"/>
                </patternFill>
              </fill>
            </x14:dxf>
          </x14:cfRule>
          <x14:cfRule type="containsText" priority="764" operator="containsText" id="{AA751AE7-FEE3-4E33-AE3E-6392E69B7A7F}">
            <xm:f>NOT(ISERROR(SEARCH('\Users\user\Downloads\[Diagnostico GAP_27001_2013_Anexo A V3 Felipe.xlsx]Hoja1'!#REF!,C116)))</xm:f>
            <xm:f>'\Users\user\Downloads\[Diagnostico GAP_27001_2013_Anexo A V3 Felipe.xlsx]Hoja1'!#REF!</xm:f>
            <x14:dxf>
              <fill>
                <patternFill>
                  <bgColor rgb="FF66FF66"/>
                </patternFill>
              </fill>
            </x14:dxf>
          </x14:cfRule>
          <x14:cfRule type="containsText" priority="765" operator="containsText" id="{AC59A112-9063-45CA-BD7A-7D708C7F52CA}">
            <xm:f>NOT(ISERROR(SEARCH('\Users\user\Downloads\[Diagnostico GAP_27001_2013_Anexo A V3 Felipe.xlsx]Hoja1'!#REF!,C116)))</xm:f>
            <xm:f>'\Users\user\Downloads\[Diagnostico GAP_27001_2013_Anexo A V3 Felipe.xlsx]Hoja1'!#REF!</xm:f>
            <x14:dxf>
              <fill>
                <patternFill>
                  <bgColor rgb="FF99FF99"/>
                </patternFill>
              </fill>
            </x14:dxf>
          </x14:cfRule>
          <x14:cfRule type="containsText" priority="766" operator="containsText" id="{338DE839-5588-4047-96FB-36246EE47806}">
            <xm:f>NOT(ISERROR(SEARCH('\Users\user\Downloads\[Diagnostico GAP_27001_2013_Anexo A V3 Felipe.xlsx]Hoja1'!#REF!,C116)))</xm:f>
            <xm:f>'\Users\user\Downloads\[Diagnostico GAP_27001_2013_Anexo A V3 Felipe.xlsx]Hoja1'!#REF!</xm:f>
            <x14:dxf>
              <fill>
                <patternFill>
                  <bgColor rgb="FFFFDB43"/>
                </patternFill>
              </fill>
            </x14:dxf>
          </x14:cfRule>
          <x14:cfRule type="containsText" priority="767" operator="containsText" id="{03122E77-49E1-43B7-9D96-4654904C0A83}">
            <xm:f>NOT(ISERROR(SEARCH('\Users\user\Downloads\[Diagnostico GAP_27001_2013_Anexo A V3 Felipe.xlsx]Hoja1'!#REF!,C116)))</xm:f>
            <xm:f>'\Users\user\Downloads\[Diagnostico GAP_27001_2013_Anexo A V3 Felipe.xlsx]Hoja1'!#REF!</xm:f>
            <x14:dxf>
              <fill>
                <patternFill>
                  <bgColor rgb="FFFFAD93"/>
                </patternFill>
              </fill>
            </x14:dxf>
          </x14:cfRule>
          <xm:sqref>C116</xm:sqref>
        </x14:conditionalFormatting>
        <x14:conditionalFormatting xmlns:xm="http://schemas.microsoft.com/office/excel/2006/main">
          <x14:cfRule type="containsText" priority="758" operator="containsText" id="{082D53BA-251B-495C-A059-0539452B0661}">
            <xm:f>NOT(ISERROR(SEARCH('\Users\user\Downloads\[Diagnostico GAP_27001_2013_Anexo A V3 Felipe.xlsx]Hoja1'!#REF!,C117)))</xm:f>
            <xm:f>'\Users\user\Downloads\[Diagnostico GAP_27001_2013_Anexo A V3 Felipe.xlsx]Hoja1'!#REF!</xm:f>
            <x14:dxf>
              <fill>
                <patternFill>
                  <bgColor rgb="FF33CC33"/>
                </patternFill>
              </fill>
            </x14:dxf>
          </x14:cfRule>
          <x14:cfRule type="containsText" priority="759" operator="containsText" id="{A74384AB-BF4A-4317-BD69-4FDB00930B43}">
            <xm:f>NOT(ISERROR(SEARCH('\Users\user\Downloads\[Diagnostico GAP_27001_2013_Anexo A V3 Felipe.xlsx]Hoja1'!#REF!,C117)))</xm:f>
            <xm:f>'\Users\user\Downloads\[Diagnostico GAP_27001_2013_Anexo A V3 Felipe.xlsx]Hoja1'!#REF!</xm:f>
            <x14:dxf>
              <fill>
                <patternFill>
                  <bgColor rgb="FF66FF66"/>
                </patternFill>
              </fill>
            </x14:dxf>
          </x14:cfRule>
          <x14:cfRule type="containsText" priority="760" operator="containsText" id="{F80ED3FB-A03A-4542-A5E2-A108EB3F4ED4}">
            <xm:f>NOT(ISERROR(SEARCH('\Users\user\Downloads\[Diagnostico GAP_27001_2013_Anexo A V3 Felipe.xlsx]Hoja1'!#REF!,C117)))</xm:f>
            <xm:f>'\Users\user\Downloads\[Diagnostico GAP_27001_2013_Anexo A V3 Felipe.xlsx]Hoja1'!#REF!</xm:f>
            <x14:dxf>
              <fill>
                <patternFill>
                  <bgColor rgb="FF99FF99"/>
                </patternFill>
              </fill>
            </x14:dxf>
          </x14:cfRule>
          <x14:cfRule type="containsText" priority="761" operator="containsText" id="{DB531A1E-04C6-473D-AD0D-72AE127484D5}">
            <xm:f>NOT(ISERROR(SEARCH('\Users\user\Downloads\[Diagnostico GAP_27001_2013_Anexo A V3 Felipe.xlsx]Hoja1'!#REF!,C117)))</xm:f>
            <xm:f>'\Users\user\Downloads\[Diagnostico GAP_27001_2013_Anexo A V3 Felipe.xlsx]Hoja1'!#REF!</xm:f>
            <x14:dxf>
              <fill>
                <patternFill>
                  <bgColor rgb="FFFFDB43"/>
                </patternFill>
              </fill>
            </x14:dxf>
          </x14:cfRule>
          <x14:cfRule type="containsText" priority="762" operator="containsText" id="{CE24F7B4-E364-4E89-B11E-B833950FECCD}">
            <xm:f>NOT(ISERROR(SEARCH('\Users\user\Downloads\[Diagnostico GAP_27001_2013_Anexo A V3 Felipe.xlsx]Hoja1'!#REF!,C117)))</xm:f>
            <xm:f>'\Users\user\Downloads\[Diagnostico GAP_27001_2013_Anexo A V3 Felipe.xlsx]Hoja1'!#REF!</xm:f>
            <x14:dxf>
              <fill>
                <patternFill>
                  <bgColor rgb="FFFFAD93"/>
                </patternFill>
              </fill>
            </x14:dxf>
          </x14:cfRule>
          <xm:sqref>C117</xm:sqref>
        </x14:conditionalFormatting>
        <x14:conditionalFormatting xmlns:xm="http://schemas.microsoft.com/office/excel/2006/main">
          <x14:cfRule type="containsText" priority="753" operator="containsText" id="{066894FF-CB45-4949-B58C-4BA924052A68}">
            <xm:f>NOT(ISERROR(SEARCH('\Users\user\Downloads\[Diagnostico GAP_27001_2013_Anexo A V3 Felipe.xlsx]Hoja1'!#REF!,C118)))</xm:f>
            <xm:f>'\Users\user\Downloads\[Diagnostico GAP_27001_2013_Anexo A V3 Felipe.xlsx]Hoja1'!#REF!</xm:f>
            <x14:dxf>
              <fill>
                <patternFill>
                  <bgColor rgb="FF33CC33"/>
                </patternFill>
              </fill>
            </x14:dxf>
          </x14:cfRule>
          <x14:cfRule type="containsText" priority="754" operator="containsText" id="{13FC02BE-EF8C-4398-9A59-4CCDE3E36CF7}">
            <xm:f>NOT(ISERROR(SEARCH('\Users\user\Downloads\[Diagnostico GAP_27001_2013_Anexo A V3 Felipe.xlsx]Hoja1'!#REF!,C118)))</xm:f>
            <xm:f>'\Users\user\Downloads\[Diagnostico GAP_27001_2013_Anexo A V3 Felipe.xlsx]Hoja1'!#REF!</xm:f>
            <x14:dxf>
              <fill>
                <patternFill>
                  <bgColor rgb="FF66FF66"/>
                </patternFill>
              </fill>
            </x14:dxf>
          </x14:cfRule>
          <x14:cfRule type="containsText" priority="755" operator="containsText" id="{E77D18B0-894D-4A5D-8C79-9DE44089E008}">
            <xm:f>NOT(ISERROR(SEARCH('\Users\user\Downloads\[Diagnostico GAP_27001_2013_Anexo A V3 Felipe.xlsx]Hoja1'!#REF!,C118)))</xm:f>
            <xm:f>'\Users\user\Downloads\[Diagnostico GAP_27001_2013_Anexo A V3 Felipe.xlsx]Hoja1'!#REF!</xm:f>
            <x14:dxf>
              <fill>
                <patternFill>
                  <bgColor rgb="FF99FF99"/>
                </patternFill>
              </fill>
            </x14:dxf>
          </x14:cfRule>
          <x14:cfRule type="containsText" priority="756" operator="containsText" id="{697C3CFC-CF0E-450C-B683-1E55E25A1229}">
            <xm:f>NOT(ISERROR(SEARCH('\Users\user\Downloads\[Diagnostico GAP_27001_2013_Anexo A V3 Felipe.xlsx]Hoja1'!#REF!,C118)))</xm:f>
            <xm:f>'\Users\user\Downloads\[Diagnostico GAP_27001_2013_Anexo A V3 Felipe.xlsx]Hoja1'!#REF!</xm:f>
            <x14:dxf>
              <fill>
                <patternFill>
                  <bgColor rgb="FFFFDB43"/>
                </patternFill>
              </fill>
            </x14:dxf>
          </x14:cfRule>
          <x14:cfRule type="containsText" priority="757" operator="containsText" id="{FDEC07D6-EE41-466C-9DAA-E2834AF1443C}">
            <xm:f>NOT(ISERROR(SEARCH('\Users\user\Downloads\[Diagnostico GAP_27001_2013_Anexo A V3 Felipe.xlsx]Hoja1'!#REF!,C118)))</xm:f>
            <xm:f>'\Users\user\Downloads\[Diagnostico GAP_27001_2013_Anexo A V3 Felipe.xlsx]Hoja1'!#REF!</xm:f>
            <x14:dxf>
              <fill>
                <patternFill>
                  <bgColor rgb="FFFFAD93"/>
                </patternFill>
              </fill>
            </x14:dxf>
          </x14:cfRule>
          <xm:sqref>C118</xm:sqref>
        </x14:conditionalFormatting>
        <x14:conditionalFormatting xmlns:xm="http://schemas.microsoft.com/office/excel/2006/main">
          <x14:cfRule type="containsText" priority="748" operator="containsText" id="{108987BD-9CE3-4266-B21D-876EB13EB760}">
            <xm:f>NOT(ISERROR(SEARCH('\Users\user\Downloads\[Diagnostico GAP_27001_2013_Anexo A V3 Felipe.xlsx]Hoja1'!#REF!,C119)))</xm:f>
            <xm:f>'\Users\user\Downloads\[Diagnostico GAP_27001_2013_Anexo A V3 Felipe.xlsx]Hoja1'!#REF!</xm:f>
            <x14:dxf>
              <fill>
                <patternFill>
                  <bgColor rgb="FF33CC33"/>
                </patternFill>
              </fill>
            </x14:dxf>
          </x14:cfRule>
          <x14:cfRule type="containsText" priority="749" operator="containsText" id="{F2C90915-1000-451F-9F59-5D3C52074E8B}">
            <xm:f>NOT(ISERROR(SEARCH('\Users\user\Downloads\[Diagnostico GAP_27001_2013_Anexo A V3 Felipe.xlsx]Hoja1'!#REF!,C119)))</xm:f>
            <xm:f>'\Users\user\Downloads\[Diagnostico GAP_27001_2013_Anexo A V3 Felipe.xlsx]Hoja1'!#REF!</xm:f>
            <x14:dxf>
              <fill>
                <patternFill>
                  <bgColor rgb="FF66FF66"/>
                </patternFill>
              </fill>
            </x14:dxf>
          </x14:cfRule>
          <x14:cfRule type="containsText" priority="750" operator="containsText" id="{B89A2587-F051-42A2-B9BE-976CDE68492D}">
            <xm:f>NOT(ISERROR(SEARCH('\Users\user\Downloads\[Diagnostico GAP_27001_2013_Anexo A V3 Felipe.xlsx]Hoja1'!#REF!,C119)))</xm:f>
            <xm:f>'\Users\user\Downloads\[Diagnostico GAP_27001_2013_Anexo A V3 Felipe.xlsx]Hoja1'!#REF!</xm:f>
            <x14:dxf>
              <fill>
                <patternFill>
                  <bgColor rgb="FF99FF99"/>
                </patternFill>
              </fill>
            </x14:dxf>
          </x14:cfRule>
          <x14:cfRule type="containsText" priority="751" operator="containsText" id="{6E04AABE-596C-48E3-AEA7-259A1A45A3F3}">
            <xm:f>NOT(ISERROR(SEARCH('\Users\user\Downloads\[Diagnostico GAP_27001_2013_Anexo A V3 Felipe.xlsx]Hoja1'!#REF!,C119)))</xm:f>
            <xm:f>'\Users\user\Downloads\[Diagnostico GAP_27001_2013_Anexo A V3 Felipe.xlsx]Hoja1'!#REF!</xm:f>
            <x14:dxf>
              <fill>
                <patternFill>
                  <bgColor rgb="FFFFDB43"/>
                </patternFill>
              </fill>
            </x14:dxf>
          </x14:cfRule>
          <x14:cfRule type="containsText" priority="752" operator="containsText" id="{8BEB13D6-C254-43A5-A5FA-1C9BAF7EBAF4}">
            <xm:f>NOT(ISERROR(SEARCH('\Users\user\Downloads\[Diagnostico GAP_27001_2013_Anexo A V3 Felipe.xlsx]Hoja1'!#REF!,C119)))</xm:f>
            <xm:f>'\Users\user\Downloads\[Diagnostico GAP_27001_2013_Anexo A V3 Felipe.xlsx]Hoja1'!#REF!</xm:f>
            <x14:dxf>
              <fill>
                <patternFill>
                  <bgColor rgb="FFFFAD93"/>
                </patternFill>
              </fill>
            </x14:dxf>
          </x14:cfRule>
          <xm:sqref>C119</xm:sqref>
        </x14:conditionalFormatting>
        <x14:conditionalFormatting xmlns:xm="http://schemas.microsoft.com/office/excel/2006/main">
          <x14:cfRule type="containsText" priority="743" operator="containsText" id="{67EF6B77-908E-41FD-B2D4-B1BB4BA88033}">
            <xm:f>NOT(ISERROR(SEARCH('\Users\user\Downloads\[Diagnostico GAP_27001_2013_Anexo A V3 Felipe.xlsx]Hoja1'!#REF!,C120)))</xm:f>
            <xm:f>'\Users\user\Downloads\[Diagnostico GAP_27001_2013_Anexo A V3 Felipe.xlsx]Hoja1'!#REF!</xm:f>
            <x14:dxf>
              <fill>
                <patternFill>
                  <bgColor rgb="FF33CC33"/>
                </patternFill>
              </fill>
            </x14:dxf>
          </x14:cfRule>
          <x14:cfRule type="containsText" priority="744" operator="containsText" id="{73DA7875-9C2B-4174-B174-7B78AF426161}">
            <xm:f>NOT(ISERROR(SEARCH('\Users\user\Downloads\[Diagnostico GAP_27001_2013_Anexo A V3 Felipe.xlsx]Hoja1'!#REF!,C120)))</xm:f>
            <xm:f>'\Users\user\Downloads\[Diagnostico GAP_27001_2013_Anexo A V3 Felipe.xlsx]Hoja1'!#REF!</xm:f>
            <x14:dxf>
              <fill>
                <patternFill>
                  <bgColor rgb="FF66FF66"/>
                </patternFill>
              </fill>
            </x14:dxf>
          </x14:cfRule>
          <x14:cfRule type="containsText" priority="745" operator="containsText" id="{91237AFF-51F8-46FD-919A-C51386F87FCB}">
            <xm:f>NOT(ISERROR(SEARCH('\Users\user\Downloads\[Diagnostico GAP_27001_2013_Anexo A V3 Felipe.xlsx]Hoja1'!#REF!,C120)))</xm:f>
            <xm:f>'\Users\user\Downloads\[Diagnostico GAP_27001_2013_Anexo A V3 Felipe.xlsx]Hoja1'!#REF!</xm:f>
            <x14:dxf>
              <fill>
                <patternFill>
                  <bgColor rgb="FF99FF99"/>
                </patternFill>
              </fill>
            </x14:dxf>
          </x14:cfRule>
          <x14:cfRule type="containsText" priority="746" operator="containsText" id="{5623CB83-D7BE-442A-BC0E-4B43792FF7AE}">
            <xm:f>NOT(ISERROR(SEARCH('\Users\user\Downloads\[Diagnostico GAP_27001_2013_Anexo A V3 Felipe.xlsx]Hoja1'!#REF!,C120)))</xm:f>
            <xm:f>'\Users\user\Downloads\[Diagnostico GAP_27001_2013_Anexo A V3 Felipe.xlsx]Hoja1'!#REF!</xm:f>
            <x14:dxf>
              <fill>
                <patternFill>
                  <bgColor rgb="FFFFDB43"/>
                </patternFill>
              </fill>
            </x14:dxf>
          </x14:cfRule>
          <x14:cfRule type="containsText" priority="747" operator="containsText" id="{4BE1BAF9-ED01-42F3-B8C0-F2C0F1075295}">
            <xm:f>NOT(ISERROR(SEARCH('\Users\user\Downloads\[Diagnostico GAP_27001_2013_Anexo A V3 Felipe.xlsx]Hoja1'!#REF!,C120)))</xm:f>
            <xm:f>'\Users\user\Downloads\[Diagnostico GAP_27001_2013_Anexo A V3 Felipe.xlsx]Hoja1'!#REF!</xm:f>
            <x14:dxf>
              <fill>
                <patternFill>
                  <bgColor rgb="FFFFAD93"/>
                </patternFill>
              </fill>
            </x14:dxf>
          </x14:cfRule>
          <xm:sqref>C120</xm:sqref>
        </x14:conditionalFormatting>
        <x14:conditionalFormatting xmlns:xm="http://schemas.microsoft.com/office/excel/2006/main">
          <x14:cfRule type="containsText" priority="738" operator="containsText" id="{85F21189-E1CD-4382-8C41-39EEE43E2379}">
            <xm:f>NOT(ISERROR(SEARCH('\Users\user\Downloads\[Diagnostico GAP_27001_2013_Anexo A V3 Felipe.xlsx]Hoja1'!#REF!,D120)))</xm:f>
            <xm:f>'\Users\user\Downloads\[Diagnostico GAP_27001_2013_Anexo A V3 Felipe.xlsx]Hoja1'!#REF!</xm:f>
            <x14:dxf>
              <fill>
                <patternFill>
                  <bgColor rgb="FF33CC33"/>
                </patternFill>
              </fill>
            </x14:dxf>
          </x14:cfRule>
          <x14:cfRule type="containsText" priority="739" operator="containsText" id="{80262371-3028-4EBB-A1B0-FFD84E9E6BFF}">
            <xm:f>NOT(ISERROR(SEARCH('\Users\user\Downloads\[Diagnostico GAP_27001_2013_Anexo A V3 Felipe.xlsx]Hoja1'!#REF!,D120)))</xm:f>
            <xm:f>'\Users\user\Downloads\[Diagnostico GAP_27001_2013_Anexo A V3 Felipe.xlsx]Hoja1'!#REF!</xm:f>
            <x14:dxf>
              <fill>
                <patternFill>
                  <bgColor rgb="FF66FF66"/>
                </patternFill>
              </fill>
            </x14:dxf>
          </x14:cfRule>
          <x14:cfRule type="containsText" priority="740" operator="containsText" id="{90D269AD-2708-4BC7-9C16-726051180E60}">
            <xm:f>NOT(ISERROR(SEARCH('\Users\user\Downloads\[Diagnostico GAP_27001_2013_Anexo A V3 Felipe.xlsx]Hoja1'!#REF!,D120)))</xm:f>
            <xm:f>'\Users\user\Downloads\[Diagnostico GAP_27001_2013_Anexo A V3 Felipe.xlsx]Hoja1'!#REF!</xm:f>
            <x14:dxf>
              <fill>
                <patternFill>
                  <bgColor rgb="FF99FF99"/>
                </patternFill>
              </fill>
            </x14:dxf>
          </x14:cfRule>
          <x14:cfRule type="containsText" priority="741" operator="containsText" id="{383025EB-3719-4FF7-8740-C9A741A3B09E}">
            <xm:f>NOT(ISERROR(SEARCH('\Users\user\Downloads\[Diagnostico GAP_27001_2013_Anexo A V3 Felipe.xlsx]Hoja1'!#REF!,D120)))</xm:f>
            <xm:f>'\Users\user\Downloads\[Diagnostico GAP_27001_2013_Anexo A V3 Felipe.xlsx]Hoja1'!#REF!</xm:f>
            <x14:dxf>
              <fill>
                <patternFill>
                  <bgColor rgb="FFFFDB43"/>
                </patternFill>
              </fill>
            </x14:dxf>
          </x14:cfRule>
          <x14:cfRule type="containsText" priority="742" operator="containsText" id="{FDDF364A-93F7-4863-8E8B-980C7EB2468C}">
            <xm:f>NOT(ISERROR(SEARCH('\Users\user\Downloads\[Diagnostico GAP_27001_2013_Anexo A V3 Felipe.xlsx]Hoja1'!#REF!,D120)))</xm:f>
            <xm:f>'\Users\user\Downloads\[Diagnostico GAP_27001_2013_Anexo A V3 Felipe.xlsx]Hoja1'!#REF!</xm:f>
            <x14:dxf>
              <fill>
                <patternFill>
                  <bgColor rgb="FFFFAD93"/>
                </patternFill>
              </fill>
            </x14:dxf>
          </x14:cfRule>
          <xm:sqref>D120</xm:sqref>
        </x14:conditionalFormatting>
        <x14:conditionalFormatting xmlns:xm="http://schemas.microsoft.com/office/excel/2006/main">
          <x14:cfRule type="containsText" priority="733" operator="containsText" id="{D392EFB8-3915-4B6F-8B07-E14DB98336E2}">
            <xm:f>NOT(ISERROR(SEARCH('\Users\user\Downloads\[Diagnostico GAP_27001_2013_Anexo A V3 Felipe.xlsx]Hoja1'!#REF!,C121)))</xm:f>
            <xm:f>'\Users\user\Downloads\[Diagnostico GAP_27001_2013_Anexo A V3 Felipe.xlsx]Hoja1'!#REF!</xm:f>
            <x14:dxf>
              <fill>
                <patternFill>
                  <bgColor rgb="FF33CC33"/>
                </patternFill>
              </fill>
            </x14:dxf>
          </x14:cfRule>
          <x14:cfRule type="containsText" priority="734" operator="containsText" id="{333B716C-4FB6-492D-A36F-14AED928B5D3}">
            <xm:f>NOT(ISERROR(SEARCH('\Users\user\Downloads\[Diagnostico GAP_27001_2013_Anexo A V3 Felipe.xlsx]Hoja1'!#REF!,C121)))</xm:f>
            <xm:f>'\Users\user\Downloads\[Diagnostico GAP_27001_2013_Anexo A V3 Felipe.xlsx]Hoja1'!#REF!</xm:f>
            <x14:dxf>
              <fill>
                <patternFill>
                  <bgColor rgb="FF66FF66"/>
                </patternFill>
              </fill>
            </x14:dxf>
          </x14:cfRule>
          <x14:cfRule type="containsText" priority="735" operator="containsText" id="{67FA009A-2B6F-47CF-ABF9-DA11B39B7E2D}">
            <xm:f>NOT(ISERROR(SEARCH('\Users\user\Downloads\[Diagnostico GAP_27001_2013_Anexo A V3 Felipe.xlsx]Hoja1'!#REF!,C121)))</xm:f>
            <xm:f>'\Users\user\Downloads\[Diagnostico GAP_27001_2013_Anexo A V3 Felipe.xlsx]Hoja1'!#REF!</xm:f>
            <x14:dxf>
              <fill>
                <patternFill>
                  <bgColor rgb="FF99FF99"/>
                </patternFill>
              </fill>
            </x14:dxf>
          </x14:cfRule>
          <x14:cfRule type="containsText" priority="736" operator="containsText" id="{770F513B-655D-49A0-A6B5-D6D2E881CEBB}">
            <xm:f>NOT(ISERROR(SEARCH('\Users\user\Downloads\[Diagnostico GAP_27001_2013_Anexo A V3 Felipe.xlsx]Hoja1'!#REF!,C121)))</xm:f>
            <xm:f>'\Users\user\Downloads\[Diagnostico GAP_27001_2013_Anexo A V3 Felipe.xlsx]Hoja1'!#REF!</xm:f>
            <x14:dxf>
              <fill>
                <patternFill>
                  <bgColor rgb="FFFFDB43"/>
                </patternFill>
              </fill>
            </x14:dxf>
          </x14:cfRule>
          <x14:cfRule type="containsText" priority="737" operator="containsText" id="{AE19558B-8485-4A2F-8CBB-886345FB40D1}">
            <xm:f>NOT(ISERROR(SEARCH('\Users\user\Downloads\[Diagnostico GAP_27001_2013_Anexo A V3 Felipe.xlsx]Hoja1'!#REF!,C121)))</xm:f>
            <xm:f>'\Users\user\Downloads\[Diagnostico GAP_27001_2013_Anexo A V3 Felipe.xlsx]Hoja1'!#REF!</xm:f>
            <x14:dxf>
              <fill>
                <patternFill>
                  <bgColor rgb="FFFFAD93"/>
                </patternFill>
              </fill>
            </x14:dxf>
          </x14:cfRule>
          <xm:sqref>C121</xm:sqref>
        </x14:conditionalFormatting>
        <x14:conditionalFormatting xmlns:xm="http://schemas.microsoft.com/office/excel/2006/main">
          <x14:cfRule type="containsText" priority="728" operator="containsText" id="{38F35FA6-721D-4468-B38A-E352D3E8AE57}">
            <xm:f>NOT(ISERROR(SEARCH('\Users\user\Downloads\[Diagnostico GAP_27001_2013_Anexo A V3 Felipe.xlsx]Hoja1'!#REF!,D122)))</xm:f>
            <xm:f>'\Users\user\Downloads\[Diagnostico GAP_27001_2013_Anexo A V3 Felipe.xlsx]Hoja1'!#REF!</xm:f>
            <x14:dxf>
              <fill>
                <patternFill>
                  <bgColor rgb="FF33CC33"/>
                </patternFill>
              </fill>
            </x14:dxf>
          </x14:cfRule>
          <x14:cfRule type="containsText" priority="729" operator="containsText" id="{979CF508-D25D-4A68-9046-3C5A16C0D88D}">
            <xm:f>NOT(ISERROR(SEARCH('\Users\user\Downloads\[Diagnostico GAP_27001_2013_Anexo A V3 Felipe.xlsx]Hoja1'!#REF!,D122)))</xm:f>
            <xm:f>'\Users\user\Downloads\[Diagnostico GAP_27001_2013_Anexo A V3 Felipe.xlsx]Hoja1'!#REF!</xm:f>
            <x14:dxf>
              <fill>
                <patternFill>
                  <bgColor rgb="FF66FF66"/>
                </patternFill>
              </fill>
            </x14:dxf>
          </x14:cfRule>
          <x14:cfRule type="containsText" priority="730" operator="containsText" id="{39205DD9-DEFF-4E83-9394-5E04877951D9}">
            <xm:f>NOT(ISERROR(SEARCH('\Users\user\Downloads\[Diagnostico GAP_27001_2013_Anexo A V3 Felipe.xlsx]Hoja1'!#REF!,D122)))</xm:f>
            <xm:f>'\Users\user\Downloads\[Diagnostico GAP_27001_2013_Anexo A V3 Felipe.xlsx]Hoja1'!#REF!</xm:f>
            <x14:dxf>
              <fill>
                <patternFill>
                  <bgColor rgb="FF99FF99"/>
                </patternFill>
              </fill>
            </x14:dxf>
          </x14:cfRule>
          <x14:cfRule type="containsText" priority="731" operator="containsText" id="{0603E7E5-C0A6-4709-BB9D-E11AC8322C3B}">
            <xm:f>NOT(ISERROR(SEARCH('\Users\user\Downloads\[Diagnostico GAP_27001_2013_Anexo A V3 Felipe.xlsx]Hoja1'!#REF!,D122)))</xm:f>
            <xm:f>'\Users\user\Downloads\[Diagnostico GAP_27001_2013_Anexo A V3 Felipe.xlsx]Hoja1'!#REF!</xm:f>
            <x14:dxf>
              <fill>
                <patternFill>
                  <bgColor rgb="FFFFDB43"/>
                </patternFill>
              </fill>
            </x14:dxf>
          </x14:cfRule>
          <x14:cfRule type="containsText" priority="732" operator="containsText" id="{ED8D79B9-1307-4F46-9F64-E6235DED8735}">
            <xm:f>NOT(ISERROR(SEARCH('\Users\user\Downloads\[Diagnostico GAP_27001_2013_Anexo A V3 Felipe.xlsx]Hoja1'!#REF!,D122)))</xm:f>
            <xm:f>'\Users\user\Downloads\[Diagnostico GAP_27001_2013_Anexo A V3 Felipe.xlsx]Hoja1'!#REF!</xm:f>
            <x14:dxf>
              <fill>
                <patternFill>
                  <bgColor rgb="FFFFAD93"/>
                </patternFill>
              </fill>
            </x14:dxf>
          </x14:cfRule>
          <xm:sqref>D122</xm:sqref>
        </x14:conditionalFormatting>
        <x14:conditionalFormatting xmlns:xm="http://schemas.microsoft.com/office/excel/2006/main">
          <x14:cfRule type="containsText" priority="723" operator="containsText" id="{2CF30BD9-F392-4246-BBB5-6C1AFA1B7C7B}">
            <xm:f>NOT(ISERROR(SEARCH('\Users\user\Downloads\[Diagnostico GAP_27001_2013_Anexo A V3 Felipe.xlsx]Hoja1'!#REF!,D125)))</xm:f>
            <xm:f>'\Users\user\Downloads\[Diagnostico GAP_27001_2013_Anexo A V3 Felipe.xlsx]Hoja1'!#REF!</xm:f>
            <x14:dxf>
              <fill>
                <patternFill>
                  <bgColor rgb="FF33CC33"/>
                </patternFill>
              </fill>
            </x14:dxf>
          </x14:cfRule>
          <x14:cfRule type="containsText" priority="724" operator="containsText" id="{7DEA9A4F-1981-48A2-A1F0-F2C402217C76}">
            <xm:f>NOT(ISERROR(SEARCH('\Users\user\Downloads\[Diagnostico GAP_27001_2013_Anexo A V3 Felipe.xlsx]Hoja1'!#REF!,D125)))</xm:f>
            <xm:f>'\Users\user\Downloads\[Diagnostico GAP_27001_2013_Anexo A V3 Felipe.xlsx]Hoja1'!#REF!</xm:f>
            <x14:dxf>
              <fill>
                <patternFill>
                  <bgColor rgb="FF66FF66"/>
                </patternFill>
              </fill>
            </x14:dxf>
          </x14:cfRule>
          <x14:cfRule type="containsText" priority="725" operator="containsText" id="{DD1663E8-AD0D-4D04-B83A-CE1CAC0A2C56}">
            <xm:f>NOT(ISERROR(SEARCH('\Users\user\Downloads\[Diagnostico GAP_27001_2013_Anexo A V3 Felipe.xlsx]Hoja1'!#REF!,D125)))</xm:f>
            <xm:f>'\Users\user\Downloads\[Diagnostico GAP_27001_2013_Anexo A V3 Felipe.xlsx]Hoja1'!#REF!</xm:f>
            <x14:dxf>
              <fill>
                <patternFill>
                  <bgColor rgb="FF99FF99"/>
                </patternFill>
              </fill>
            </x14:dxf>
          </x14:cfRule>
          <x14:cfRule type="containsText" priority="726" operator="containsText" id="{8CEC54E4-97BB-4381-8F6E-B6221CBB877B}">
            <xm:f>NOT(ISERROR(SEARCH('\Users\user\Downloads\[Diagnostico GAP_27001_2013_Anexo A V3 Felipe.xlsx]Hoja1'!#REF!,D125)))</xm:f>
            <xm:f>'\Users\user\Downloads\[Diagnostico GAP_27001_2013_Anexo A V3 Felipe.xlsx]Hoja1'!#REF!</xm:f>
            <x14:dxf>
              <fill>
                <patternFill>
                  <bgColor rgb="FFFFDB43"/>
                </patternFill>
              </fill>
            </x14:dxf>
          </x14:cfRule>
          <x14:cfRule type="containsText" priority="727" operator="containsText" id="{FE5F1A90-0ABF-4C7F-B611-AA58BE3B6256}">
            <xm:f>NOT(ISERROR(SEARCH('\Users\user\Downloads\[Diagnostico GAP_27001_2013_Anexo A V3 Felipe.xlsx]Hoja1'!#REF!,D125)))</xm:f>
            <xm:f>'\Users\user\Downloads\[Diagnostico GAP_27001_2013_Anexo A V3 Felipe.xlsx]Hoja1'!#REF!</xm:f>
            <x14:dxf>
              <fill>
                <patternFill>
                  <bgColor rgb="FFFFAD93"/>
                </patternFill>
              </fill>
            </x14:dxf>
          </x14:cfRule>
          <xm:sqref>D125</xm:sqref>
        </x14:conditionalFormatting>
        <x14:conditionalFormatting xmlns:xm="http://schemas.microsoft.com/office/excel/2006/main">
          <x14:cfRule type="containsText" priority="718" operator="containsText" id="{BAF602AB-563D-43CA-9996-22629A9EBC1C}">
            <xm:f>NOT(ISERROR(SEARCH('\Users\user\Downloads\[Diagnostico GAP_27001_2013_Anexo A V3 Felipe.xlsx]Hoja1'!#REF!,C130)))</xm:f>
            <xm:f>'\Users\user\Downloads\[Diagnostico GAP_27001_2013_Anexo A V3 Felipe.xlsx]Hoja1'!#REF!</xm:f>
            <x14:dxf>
              <fill>
                <patternFill>
                  <bgColor rgb="FF33CC33"/>
                </patternFill>
              </fill>
            </x14:dxf>
          </x14:cfRule>
          <x14:cfRule type="containsText" priority="719" operator="containsText" id="{C214ED6B-6203-4C1A-B953-17A30F5619E9}">
            <xm:f>NOT(ISERROR(SEARCH('\Users\user\Downloads\[Diagnostico GAP_27001_2013_Anexo A V3 Felipe.xlsx]Hoja1'!#REF!,C130)))</xm:f>
            <xm:f>'\Users\user\Downloads\[Diagnostico GAP_27001_2013_Anexo A V3 Felipe.xlsx]Hoja1'!#REF!</xm:f>
            <x14:dxf>
              <fill>
                <patternFill>
                  <bgColor rgb="FF66FF66"/>
                </patternFill>
              </fill>
            </x14:dxf>
          </x14:cfRule>
          <x14:cfRule type="containsText" priority="720" operator="containsText" id="{40684D44-893E-4349-B3B3-08291D7309D8}">
            <xm:f>NOT(ISERROR(SEARCH('\Users\user\Downloads\[Diagnostico GAP_27001_2013_Anexo A V3 Felipe.xlsx]Hoja1'!#REF!,C130)))</xm:f>
            <xm:f>'\Users\user\Downloads\[Diagnostico GAP_27001_2013_Anexo A V3 Felipe.xlsx]Hoja1'!#REF!</xm:f>
            <x14:dxf>
              <fill>
                <patternFill>
                  <bgColor rgb="FF99FF99"/>
                </patternFill>
              </fill>
            </x14:dxf>
          </x14:cfRule>
          <x14:cfRule type="containsText" priority="721" operator="containsText" id="{72BEB0E8-1852-4031-8B98-004265B3648E}">
            <xm:f>NOT(ISERROR(SEARCH('\Users\user\Downloads\[Diagnostico GAP_27001_2013_Anexo A V3 Felipe.xlsx]Hoja1'!#REF!,C130)))</xm:f>
            <xm:f>'\Users\user\Downloads\[Diagnostico GAP_27001_2013_Anexo A V3 Felipe.xlsx]Hoja1'!#REF!</xm:f>
            <x14:dxf>
              <fill>
                <patternFill>
                  <bgColor rgb="FFFFDB43"/>
                </patternFill>
              </fill>
            </x14:dxf>
          </x14:cfRule>
          <x14:cfRule type="containsText" priority="722" operator="containsText" id="{55E434CF-D4AD-4872-B6AF-2B7DD5396E4F}">
            <xm:f>NOT(ISERROR(SEARCH('\Users\user\Downloads\[Diagnostico GAP_27001_2013_Anexo A V3 Felipe.xlsx]Hoja1'!#REF!,C130)))</xm:f>
            <xm:f>'\Users\user\Downloads\[Diagnostico GAP_27001_2013_Anexo A V3 Felipe.xlsx]Hoja1'!#REF!</xm:f>
            <x14:dxf>
              <fill>
                <patternFill>
                  <bgColor rgb="FFFFAD93"/>
                </patternFill>
              </fill>
            </x14:dxf>
          </x14:cfRule>
          <xm:sqref>C130:C131</xm:sqref>
        </x14:conditionalFormatting>
        <x14:conditionalFormatting xmlns:xm="http://schemas.microsoft.com/office/excel/2006/main">
          <x14:cfRule type="containsText" priority="713" operator="containsText" id="{024ECBB6-FF55-49E6-9D59-E36CCC5945C5}">
            <xm:f>NOT(ISERROR(SEARCH('\Users\user\Downloads\[Diagnostico GAP_27001_2013_Anexo A V3 Felipe.xlsx]Hoja1'!#REF!,D130)))</xm:f>
            <xm:f>'\Users\user\Downloads\[Diagnostico GAP_27001_2013_Anexo A V3 Felipe.xlsx]Hoja1'!#REF!</xm:f>
            <x14:dxf>
              <fill>
                <patternFill>
                  <bgColor rgb="FF33CC33"/>
                </patternFill>
              </fill>
            </x14:dxf>
          </x14:cfRule>
          <x14:cfRule type="containsText" priority="714" operator="containsText" id="{45388074-20C2-4E2A-8218-D972067F8F64}">
            <xm:f>NOT(ISERROR(SEARCH('\Users\user\Downloads\[Diagnostico GAP_27001_2013_Anexo A V3 Felipe.xlsx]Hoja1'!#REF!,D130)))</xm:f>
            <xm:f>'\Users\user\Downloads\[Diagnostico GAP_27001_2013_Anexo A V3 Felipe.xlsx]Hoja1'!#REF!</xm:f>
            <x14:dxf>
              <fill>
                <patternFill>
                  <bgColor rgb="FF66FF66"/>
                </patternFill>
              </fill>
            </x14:dxf>
          </x14:cfRule>
          <x14:cfRule type="containsText" priority="715" operator="containsText" id="{7E7B4889-EBA0-4CD3-A5EC-DD0638D2B6DE}">
            <xm:f>NOT(ISERROR(SEARCH('\Users\user\Downloads\[Diagnostico GAP_27001_2013_Anexo A V3 Felipe.xlsx]Hoja1'!#REF!,D130)))</xm:f>
            <xm:f>'\Users\user\Downloads\[Diagnostico GAP_27001_2013_Anexo A V3 Felipe.xlsx]Hoja1'!#REF!</xm:f>
            <x14:dxf>
              <fill>
                <patternFill>
                  <bgColor rgb="FF99FF99"/>
                </patternFill>
              </fill>
            </x14:dxf>
          </x14:cfRule>
          <x14:cfRule type="containsText" priority="716" operator="containsText" id="{3CA7C2C9-B8F7-4FF6-8928-0A1C289BC305}">
            <xm:f>NOT(ISERROR(SEARCH('\Users\user\Downloads\[Diagnostico GAP_27001_2013_Anexo A V3 Felipe.xlsx]Hoja1'!#REF!,D130)))</xm:f>
            <xm:f>'\Users\user\Downloads\[Diagnostico GAP_27001_2013_Anexo A V3 Felipe.xlsx]Hoja1'!#REF!</xm:f>
            <x14:dxf>
              <fill>
                <patternFill>
                  <bgColor rgb="FFFFDB43"/>
                </patternFill>
              </fill>
            </x14:dxf>
          </x14:cfRule>
          <x14:cfRule type="containsText" priority="717" operator="containsText" id="{1D3E13E8-8A26-4205-9070-BD5E2BC760EE}">
            <xm:f>NOT(ISERROR(SEARCH('\Users\user\Downloads\[Diagnostico GAP_27001_2013_Anexo A V3 Felipe.xlsx]Hoja1'!#REF!,D130)))</xm:f>
            <xm:f>'\Users\user\Downloads\[Diagnostico GAP_27001_2013_Anexo A V3 Felipe.xlsx]Hoja1'!#REF!</xm:f>
            <x14:dxf>
              <fill>
                <patternFill>
                  <bgColor rgb="FFFFAD93"/>
                </patternFill>
              </fill>
            </x14:dxf>
          </x14:cfRule>
          <xm:sqref>D130</xm:sqref>
        </x14:conditionalFormatting>
        <x14:conditionalFormatting xmlns:xm="http://schemas.microsoft.com/office/excel/2006/main">
          <x14:cfRule type="containsText" priority="708" operator="containsText" id="{04B409E8-79E8-43E7-89AD-94EE216308B4}">
            <xm:f>NOT(ISERROR(SEARCH('\Users\user\Downloads\[Diagnostico GAP_27001_2013_Anexo A V3 Felipe.xlsx]Hoja1'!#REF!,C123)))</xm:f>
            <xm:f>'\Users\user\Downloads\[Diagnostico GAP_27001_2013_Anexo A V3 Felipe.xlsx]Hoja1'!#REF!</xm:f>
            <x14:dxf>
              <fill>
                <patternFill>
                  <bgColor rgb="FF33CC33"/>
                </patternFill>
              </fill>
            </x14:dxf>
          </x14:cfRule>
          <x14:cfRule type="containsText" priority="709" operator="containsText" id="{A2A82F8E-E0C6-4A92-99E8-894DF953E0B4}">
            <xm:f>NOT(ISERROR(SEARCH('\Users\user\Downloads\[Diagnostico GAP_27001_2013_Anexo A V3 Felipe.xlsx]Hoja1'!#REF!,C123)))</xm:f>
            <xm:f>'\Users\user\Downloads\[Diagnostico GAP_27001_2013_Anexo A V3 Felipe.xlsx]Hoja1'!#REF!</xm:f>
            <x14:dxf>
              <fill>
                <patternFill>
                  <bgColor rgb="FF66FF66"/>
                </patternFill>
              </fill>
            </x14:dxf>
          </x14:cfRule>
          <x14:cfRule type="containsText" priority="710" operator="containsText" id="{2B1A4872-36CA-42A2-94FB-E07792214074}">
            <xm:f>NOT(ISERROR(SEARCH('\Users\user\Downloads\[Diagnostico GAP_27001_2013_Anexo A V3 Felipe.xlsx]Hoja1'!#REF!,C123)))</xm:f>
            <xm:f>'\Users\user\Downloads\[Diagnostico GAP_27001_2013_Anexo A V3 Felipe.xlsx]Hoja1'!#REF!</xm:f>
            <x14:dxf>
              <fill>
                <patternFill>
                  <bgColor rgb="FF99FF99"/>
                </patternFill>
              </fill>
            </x14:dxf>
          </x14:cfRule>
          <x14:cfRule type="containsText" priority="711" operator="containsText" id="{289FCE01-788E-4633-A74A-09A513CCB474}">
            <xm:f>NOT(ISERROR(SEARCH('\Users\user\Downloads\[Diagnostico GAP_27001_2013_Anexo A V3 Felipe.xlsx]Hoja1'!#REF!,C123)))</xm:f>
            <xm:f>'\Users\user\Downloads\[Diagnostico GAP_27001_2013_Anexo A V3 Felipe.xlsx]Hoja1'!#REF!</xm:f>
            <x14:dxf>
              <fill>
                <patternFill>
                  <bgColor rgb="FFFFDB43"/>
                </patternFill>
              </fill>
            </x14:dxf>
          </x14:cfRule>
          <x14:cfRule type="containsText" priority="712" operator="containsText" id="{4952F021-88A9-4772-BCA2-642346D7CBEF}">
            <xm:f>NOT(ISERROR(SEARCH('\Users\user\Downloads\[Diagnostico GAP_27001_2013_Anexo A V3 Felipe.xlsx]Hoja1'!#REF!,C123)))</xm:f>
            <xm:f>'\Users\user\Downloads\[Diagnostico GAP_27001_2013_Anexo A V3 Felipe.xlsx]Hoja1'!#REF!</xm:f>
            <x14:dxf>
              <fill>
                <patternFill>
                  <bgColor rgb="FFFFAD93"/>
                </patternFill>
              </fill>
            </x14:dxf>
          </x14:cfRule>
          <xm:sqref>C123:C124</xm:sqref>
        </x14:conditionalFormatting>
        <x14:conditionalFormatting xmlns:xm="http://schemas.microsoft.com/office/excel/2006/main">
          <x14:cfRule type="containsText" priority="703" operator="containsText" id="{76769DF5-37CD-4D8A-B29E-A395B095EEC6}">
            <xm:f>NOT(ISERROR(SEARCH('\Users\user\Downloads\[Diagnostico GAP_27001_2013_Anexo A V3 Felipe.xlsx]Hoja1'!#REF!,C126)))</xm:f>
            <xm:f>'\Users\user\Downloads\[Diagnostico GAP_27001_2013_Anexo A V3 Felipe.xlsx]Hoja1'!#REF!</xm:f>
            <x14:dxf>
              <fill>
                <patternFill>
                  <bgColor rgb="FF33CC33"/>
                </patternFill>
              </fill>
            </x14:dxf>
          </x14:cfRule>
          <x14:cfRule type="containsText" priority="704" operator="containsText" id="{FDA16AB6-188B-439B-9804-A56977D2A4A5}">
            <xm:f>NOT(ISERROR(SEARCH('\Users\user\Downloads\[Diagnostico GAP_27001_2013_Anexo A V3 Felipe.xlsx]Hoja1'!#REF!,C126)))</xm:f>
            <xm:f>'\Users\user\Downloads\[Diagnostico GAP_27001_2013_Anexo A V3 Felipe.xlsx]Hoja1'!#REF!</xm:f>
            <x14:dxf>
              <fill>
                <patternFill>
                  <bgColor rgb="FF66FF66"/>
                </patternFill>
              </fill>
            </x14:dxf>
          </x14:cfRule>
          <x14:cfRule type="containsText" priority="705" operator="containsText" id="{ED20D826-1F12-4A1B-9FA1-81DE03317954}">
            <xm:f>NOT(ISERROR(SEARCH('\Users\user\Downloads\[Diagnostico GAP_27001_2013_Anexo A V3 Felipe.xlsx]Hoja1'!#REF!,C126)))</xm:f>
            <xm:f>'\Users\user\Downloads\[Diagnostico GAP_27001_2013_Anexo A V3 Felipe.xlsx]Hoja1'!#REF!</xm:f>
            <x14:dxf>
              <fill>
                <patternFill>
                  <bgColor rgb="FF99FF99"/>
                </patternFill>
              </fill>
            </x14:dxf>
          </x14:cfRule>
          <x14:cfRule type="containsText" priority="706" operator="containsText" id="{065EB7AB-CCA4-4F77-B2AD-872A0199DEB8}">
            <xm:f>NOT(ISERROR(SEARCH('\Users\user\Downloads\[Diagnostico GAP_27001_2013_Anexo A V3 Felipe.xlsx]Hoja1'!#REF!,C126)))</xm:f>
            <xm:f>'\Users\user\Downloads\[Diagnostico GAP_27001_2013_Anexo A V3 Felipe.xlsx]Hoja1'!#REF!</xm:f>
            <x14:dxf>
              <fill>
                <patternFill>
                  <bgColor rgb="FFFFDB43"/>
                </patternFill>
              </fill>
            </x14:dxf>
          </x14:cfRule>
          <x14:cfRule type="containsText" priority="707" operator="containsText" id="{6ACAD6F3-5688-4243-9325-84EE2496C901}">
            <xm:f>NOT(ISERROR(SEARCH('\Users\user\Downloads\[Diagnostico GAP_27001_2013_Anexo A V3 Felipe.xlsx]Hoja1'!#REF!,C126)))</xm:f>
            <xm:f>'\Users\user\Downloads\[Diagnostico GAP_27001_2013_Anexo A V3 Felipe.xlsx]Hoja1'!#REF!</xm:f>
            <x14:dxf>
              <fill>
                <patternFill>
                  <bgColor rgb="FFFFAD93"/>
                </patternFill>
              </fill>
            </x14:dxf>
          </x14:cfRule>
          <xm:sqref>C126</xm:sqref>
        </x14:conditionalFormatting>
        <x14:conditionalFormatting xmlns:xm="http://schemas.microsoft.com/office/excel/2006/main">
          <x14:cfRule type="containsText" priority="698" operator="containsText" id="{A59E6D9D-087F-4044-9BFB-D177649D5254}">
            <xm:f>NOT(ISERROR(SEARCH('\Users\user\Downloads\[Diagnostico GAP_27001_2013_Anexo A V3 Felipe.xlsx]Hoja1'!#REF!,C132)))</xm:f>
            <xm:f>'\Users\user\Downloads\[Diagnostico GAP_27001_2013_Anexo A V3 Felipe.xlsx]Hoja1'!#REF!</xm:f>
            <x14:dxf>
              <fill>
                <patternFill>
                  <bgColor rgb="FF33CC33"/>
                </patternFill>
              </fill>
            </x14:dxf>
          </x14:cfRule>
          <x14:cfRule type="containsText" priority="699" operator="containsText" id="{256B2EBB-1566-4DBB-B553-C014CB0FD158}">
            <xm:f>NOT(ISERROR(SEARCH('\Users\user\Downloads\[Diagnostico GAP_27001_2013_Anexo A V3 Felipe.xlsx]Hoja1'!#REF!,C132)))</xm:f>
            <xm:f>'\Users\user\Downloads\[Diagnostico GAP_27001_2013_Anexo A V3 Felipe.xlsx]Hoja1'!#REF!</xm:f>
            <x14:dxf>
              <fill>
                <patternFill>
                  <bgColor rgb="FF66FF66"/>
                </patternFill>
              </fill>
            </x14:dxf>
          </x14:cfRule>
          <x14:cfRule type="containsText" priority="700" operator="containsText" id="{6BF87A28-3E0A-4DFA-813C-E6A4E22C40D1}">
            <xm:f>NOT(ISERROR(SEARCH('\Users\user\Downloads\[Diagnostico GAP_27001_2013_Anexo A V3 Felipe.xlsx]Hoja1'!#REF!,C132)))</xm:f>
            <xm:f>'\Users\user\Downloads\[Diagnostico GAP_27001_2013_Anexo A V3 Felipe.xlsx]Hoja1'!#REF!</xm:f>
            <x14:dxf>
              <fill>
                <patternFill>
                  <bgColor rgb="FF99FF99"/>
                </patternFill>
              </fill>
            </x14:dxf>
          </x14:cfRule>
          <x14:cfRule type="containsText" priority="701" operator="containsText" id="{DF5CF297-5EB4-44FD-83ED-B289ECDBE989}">
            <xm:f>NOT(ISERROR(SEARCH('\Users\user\Downloads\[Diagnostico GAP_27001_2013_Anexo A V3 Felipe.xlsx]Hoja1'!#REF!,C132)))</xm:f>
            <xm:f>'\Users\user\Downloads\[Diagnostico GAP_27001_2013_Anexo A V3 Felipe.xlsx]Hoja1'!#REF!</xm:f>
            <x14:dxf>
              <fill>
                <patternFill>
                  <bgColor rgb="FFFFDB43"/>
                </patternFill>
              </fill>
            </x14:dxf>
          </x14:cfRule>
          <x14:cfRule type="containsText" priority="702" operator="containsText" id="{A940BC5F-64F0-49A8-BBE0-3051922DF0D3}">
            <xm:f>NOT(ISERROR(SEARCH('\Users\user\Downloads\[Diagnostico GAP_27001_2013_Anexo A V3 Felipe.xlsx]Hoja1'!#REF!,C132)))</xm:f>
            <xm:f>'\Users\user\Downloads\[Diagnostico GAP_27001_2013_Anexo A V3 Felipe.xlsx]Hoja1'!#REF!</xm:f>
            <x14:dxf>
              <fill>
                <patternFill>
                  <bgColor rgb="FFFFAD93"/>
                </patternFill>
              </fill>
            </x14:dxf>
          </x14:cfRule>
          <xm:sqref>C132:C134</xm:sqref>
        </x14:conditionalFormatting>
        <x14:conditionalFormatting xmlns:xm="http://schemas.microsoft.com/office/excel/2006/main">
          <x14:cfRule type="containsText" priority="693" operator="containsText" id="{EFA2ECBF-45DE-4973-B62C-0C8BE61DA82C}">
            <xm:f>NOT(ISERROR(SEARCH('\Users\user\Downloads\[Diagnostico GAP_27001_2013_Anexo A V3 Felipe.xlsx]Hoja1'!#REF!,D135)))</xm:f>
            <xm:f>'\Users\user\Downloads\[Diagnostico GAP_27001_2013_Anexo A V3 Felipe.xlsx]Hoja1'!#REF!</xm:f>
            <x14:dxf>
              <fill>
                <patternFill>
                  <bgColor rgb="FF33CC33"/>
                </patternFill>
              </fill>
            </x14:dxf>
          </x14:cfRule>
          <x14:cfRule type="containsText" priority="694" operator="containsText" id="{22D96FD0-82F8-44EB-83A0-947128173D18}">
            <xm:f>NOT(ISERROR(SEARCH('\Users\user\Downloads\[Diagnostico GAP_27001_2013_Anexo A V3 Felipe.xlsx]Hoja1'!#REF!,D135)))</xm:f>
            <xm:f>'\Users\user\Downloads\[Diagnostico GAP_27001_2013_Anexo A V3 Felipe.xlsx]Hoja1'!#REF!</xm:f>
            <x14:dxf>
              <fill>
                <patternFill>
                  <bgColor rgb="FF66FF66"/>
                </patternFill>
              </fill>
            </x14:dxf>
          </x14:cfRule>
          <x14:cfRule type="containsText" priority="695" operator="containsText" id="{C601E5AD-31BC-4DE3-9539-5B79AA118A1C}">
            <xm:f>NOT(ISERROR(SEARCH('\Users\user\Downloads\[Diagnostico GAP_27001_2013_Anexo A V3 Felipe.xlsx]Hoja1'!#REF!,D135)))</xm:f>
            <xm:f>'\Users\user\Downloads\[Diagnostico GAP_27001_2013_Anexo A V3 Felipe.xlsx]Hoja1'!#REF!</xm:f>
            <x14:dxf>
              <fill>
                <patternFill>
                  <bgColor rgb="FF99FF99"/>
                </patternFill>
              </fill>
            </x14:dxf>
          </x14:cfRule>
          <x14:cfRule type="containsText" priority="696" operator="containsText" id="{1A598741-486B-4CDF-AA35-823A1DD62079}">
            <xm:f>NOT(ISERROR(SEARCH('\Users\user\Downloads\[Diagnostico GAP_27001_2013_Anexo A V3 Felipe.xlsx]Hoja1'!#REF!,D135)))</xm:f>
            <xm:f>'\Users\user\Downloads\[Diagnostico GAP_27001_2013_Anexo A V3 Felipe.xlsx]Hoja1'!#REF!</xm:f>
            <x14:dxf>
              <fill>
                <patternFill>
                  <bgColor rgb="FFFFDB43"/>
                </patternFill>
              </fill>
            </x14:dxf>
          </x14:cfRule>
          <x14:cfRule type="containsText" priority="697" operator="containsText" id="{9A68B864-D802-478A-B1C8-B31ECC38FACB}">
            <xm:f>NOT(ISERROR(SEARCH('\Users\user\Downloads\[Diagnostico GAP_27001_2013_Anexo A V3 Felipe.xlsx]Hoja1'!#REF!,D135)))</xm:f>
            <xm:f>'\Users\user\Downloads\[Diagnostico GAP_27001_2013_Anexo A V3 Felipe.xlsx]Hoja1'!#REF!</xm:f>
            <x14:dxf>
              <fill>
                <patternFill>
                  <bgColor rgb="FFFFAD93"/>
                </patternFill>
              </fill>
            </x14:dxf>
          </x14:cfRule>
          <xm:sqref>D135</xm:sqref>
        </x14:conditionalFormatting>
        <x14:conditionalFormatting xmlns:xm="http://schemas.microsoft.com/office/excel/2006/main">
          <x14:cfRule type="containsText" priority="688" operator="containsText" id="{A10DCE88-E4B2-401B-9A1D-88F4D46BF08B}">
            <xm:f>NOT(ISERROR(SEARCH('\Users\user\Downloads\[Diagnostico GAP_27001_2013_Anexo A V3 Felipe.xlsx]Hoja1'!#REF!,C136)))</xm:f>
            <xm:f>'\Users\user\Downloads\[Diagnostico GAP_27001_2013_Anexo A V3 Felipe.xlsx]Hoja1'!#REF!</xm:f>
            <x14:dxf>
              <fill>
                <patternFill>
                  <bgColor rgb="FF33CC33"/>
                </patternFill>
              </fill>
            </x14:dxf>
          </x14:cfRule>
          <x14:cfRule type="containsText" priority="689" operator="containsText" id="{700274AA-23A1-4443-B086-684E21825D32}">
            <xm:f>NOT(ISERROR(SEARCH('\Users\user\Downloads\[Diagnostico GAP_27001_2013_Anexo A V3 Felipe.xlsx]Hoja1'!#REF!,C136)))</xm:f>
            <xm:f>'\Users\user\Downloads\[Diagnostico GAP_27001_2013_Anexo A V3 Felipe.xlsx]Hoja1'!#REF!</xm:f>
            <x14:dxf>
              <fill>
                <patternFill>
                  <bgColor rgb="FF66FF66"/>
                </patternFill>
              </fill>
            </x14:dxf>
          </x14:cfRule>
          <x14:cfRule type="containsText" priority="690" operator="containsText" id="{52BAE977-57F9-4FAC-837F-8A3D7375871B}">
            <xm:f>NOT(ISERROR(SEARCH('\Users\user\Downloads\[Diagnostico GAP_27001_2013_Anexo A V3 Felipe.xlsx]Hoja1'!#REF!,C136)))</xm:f>
            <xm:f>'\Users\user\Downloads\[Diagnostico GAP_27001_2013_Anexo A V3 Felipe.xlsx]Hoja1'!#REF!</xm:f>
            <x14:dxf>
              <fill>
                <patternFill>
                  <bgColor rgb="FF99FF99"/>
                </patternFill>
              </fill>
            </x14:dxf>
          </x14:cfRule>
          <x14:cfRule type="containsText" priority="691" operator="containsText" id="{AA9C4819-3265-41AE-9D90-C02DA61D278C}">
            <xm:f>NOT(ISERROR(SEARCH('\Users\user\Downloads\[Diagnostico GAP_27001_2013_Anexo A V3 Felipe.xlsx]Hoja1'!#REF!,C136)))</xm:f>
            <xm:f>'\Users\user\Downloads\[Diagnostico GAP_27001_2013_Anexo A V3 Felipe.xlsx]Hoja1'!#REF!</xm:f>
            <x14:dxf>
              <fill>
                <patternFill>
                  <bgColor rgb="FFFFDB43"/>
                </patternFill>
              </fill>
            </x14:dxf>
          </x14:cfRule>
          <x14:cfRule type="containsText" priority="692" operator="containsText" id="{76C3B4F6-2529-4AA7-9193-A0FCB7CA20D8}">
            <xm:f>NOT(ISERROR(SEARCH('\Users\user\Downloads\[Diagnostico GAP_27001_2013_Anexo A V3 Felipe.xlsx]Hoja1'!#REF!,C136)))</xm:f>
            <xm:f>'\Users\user\Downloads\[Diagnostico GAP_27001_2013_Anexo A V3 Felipe.xlsx]Hoja1'!#REF!</xm:f>
            <x14:dxf>
              <fill>
                <patternFill>
                  <bgColor rgb="FFFFAD93"/>
                </patternFill>
              </fill>
            </x14:dxf>
          </x14:cfRule>
          <xm:sqref>C136</xm:sqref>
        </x14:conditionalFormatting>
        <x14:conditionalFormatting xmlns:xm="http://schemas.microsoft.com/office/excel/2006/main">
          <x14:cfRule type="containsText" priority="683" operator="containsText" id="{A65E7344-C5F5-486C-9FB9-80204D2E4CBC}">
            <xm:f>NOT(ISERROR(SEARCH('\Users\user\Downloads\[Diagnostico GAP_27001_2013_Anexo A V3 Felipe.xlsx]Hoja1'!#REF!,C137)))</xm:f>
            <xm:f>'\Users\user\Downloads\[Diagnostico GAP_27001_2013_Anexo A V3 Felipe.xlsx]Hoja1'!#REF!</xm:f>
            <x14:dxf>
              <fill>
                <patternFill>
                  <bgColor rgb="FF33CC33"/>
                </patternFill>
              </fill>
            </x14:dxf>
          </x14:cfRule>
          <x14:cfRule type="containsText" priority="684" operator="containsText" id="{62313758-67B8-4F04-AA3E-45507C6DECD9}">
            <xm:f>NOT(ISERROR(SEARCH('\Users\user\Downloads\[Diagnostico GAP_27001_2013_Anexo A V3 Felipe.xlsx]Hoja1'!#REF!,C137)))</xm:f>
            <xm:f>'\Users\user\Downloads\[Diagnostico GAP_27001_2013_Anexo A V3 Felipe.xlsx]Hoja1'!#REF!</xm:f>
            <x14:dxf>
              <fill>
                <patternFill>
                  <bgColor rgb="FF66FF66"/>
                </patternFill>
              </fill>
            </x14:dxf>
          </x14:cfRule>
          <x14:cfRule type="containsText" priority="685" operator="containsText" id="{D80A8E7C-ED98-46ED-ACDE-A824496FAFE5}">
            <xm:f>NOT(ISERROR(SEARCH('\Users\user\Downloads\[Diagnostico GAP_27001_2013_Anexo A V3 Felipe.xlsx]Hoja1'!#REF!,C137)))</xm:f>
            <xm:f>'\Users\user\Downloads\[Diagnostico GAP_27001_2013_Anexo A V3 Felipe.xlsx]Hoja1'!#REF!</xm:f>
            <x14:dxf>
              <fill>
                <patternFill>
                  <bgColor rgb="FF99FF99"/>
                </patternFill>
              </fill>
            </x14:dxf>
          </x14:cfRule>
          <x14:cfRule type="containsText" priority="686" operator="containsText" id="{F82B58EC-CAC6-479D-92DE-F0C44E445EBA}">
            <xm:f>NOT(ISERROR(SEARCH('\Users\user\Downloads\[Diagnostico GAP_27001_2013_Anexo A V3 Felipe.xlsx]Hoja1'!#REF!,C137)))</xm:f>
            <xm:f>'\Users\user\Downloads\[Diagnostico GAP_27001_2013_Anexo A V3 Felipe.xlsx]Hoja1'!#REF!</xm:f>
            <x14:dxf>
              <fill>
                <patternFill>
                  <bgColor rgb="FFFFDB43"/>
                </patternFill>
              </fill>
            </x14:dxf>
          </x14:cfRule>
          <x14:cfRule type="containsText" priority="687" operator="containsText" id="{B5D596F2-DC5A-4AAD-A879-16C83B9D0F05}">
            <xm:f>NOT(ISERROR(SEARCH('\Users\user\Downloads\[Diagnostico GAP_27001_2013_Anexo A V3 Felipe.xlsx]Hoja1'!#REF!,C137)))</xm:f>
            <xm:f>'\Users\user\Downloads\[Diagnostico GAP_27001_2013_Anexo A V3 Felipe.xlsx]Hoja1'!#REF!</xm:f>
            <x14:dxf>
              <fill>
                <patternFill>
                  <bgColor rgb="FFFFAD93"/>
                </patternFill>
              </fill>
            </x14:dxf>
          </x14:cfRule>
          <xm:sqref>C137</xm:sqref>
        </x14:conditionalFormatting>
        <x14:conditionalFormatting xmlns:xm="http://schemas.microsoft.com/office/excel/2006/main">
          <x14:cfRule type="containsText" priority="678" operator="containsText" id="{8A2E3C72-B011-4FA4-8BCB-921B5BDBAFCF}">
            <xm:f>NOT(ISERROR(SEARCH('\Users\user\Downloads\[Diagnostico GAP_27001_2013_Anexo A V3 Felipe.xlsx]Hoja1'!#REF!,C138)))</xm:f>
            <xm:f>'\Users\user\Downloads\[Diagnostico GAP_27001_2013_Anexo A V3 Felipe.xlsx]Hoja1'!#REF!</xm:f>
            <x14:dxf>
              <fill>
                <patternFill>
                  <bgColor rgb="FF33CC33"/>
                </patternFill>
              </fill>
            </x14:dxf>
          </x14:cfRule>
          <x14:cfRule type="containsText" priority="679" operator="containsText" id="{BFF4438E-93EF-4680-ABED-54205B1A51CB}">
            <xm:f>NOT(ISERROR(SEARCH('\Users\user\Downloads\[Diagnostico GAP_27001_2013_Anexo A V3 Felipe.xlsx]Hoja1'!#REF!,C138)))</xm:f>
            <xm:f>'\Users\user\Downloads\[Diagnostico GAP_27001_2013_Anexo A V3 Felipe.xlsx]Hoja1'!#REF!</xm:f>
            <x14:dxf>
              <fill>
                <patternFill>
                  <bgColor rgb="FF66FF66"/>
                </patternFill>
              </fill>
            </x14:dxf>
          </x14:cfRule>
          <x14:cfRule type="containsText" priority="680" operator="containsText" id="{9E8DB203-FC31-4737-8755-AC23F87C23DA}">
            <xm:f>NOT(ISERROR(SEARCH('\Users\user\Downloads\[Diagnostico GAP_27001_2013_Anexo A V3 Felipe.xlsx]Hoja1'!#REF!,C138)))</xm:f>
            <xm:f>'\Users\user\Downloads\[Diagnostico GAP_27001_2013_Anexo A V3 Felipe.xlsx]Hoja1'!#REF!</xm:f>
            <x14:dxf>
              <fill>
                <patternFill>
                  <bgColor rgb="FF99FF99"/>
                </patternFill>
              </fill>
            </x14:dxf>
          </x14:cfRule>
          <x14:cfRule type="containsText" priority="681" operator="containsText" id="{7E7D551C-73EB-4CAF-A241-8D9D54422A18}">
            <xm:f>NOT(ISERROR(SEARCH('\Users\user\Downloads\[Diagnostico GAP_27001_2013_Anexo A V3 Felipe.xlsx]Hoja1'!#REF!,C138)))</xm:f>
            <xm:f>'\Users\user\Downloads\[Diagnostico GAP_27001_2013_Anexo A V3 Felipe.xlsx]Hoja1'!#REF!</xm:f>
            <x14:dxf>
              <fill>
                <patternFill>
                  <bgColor rgb="FFFFDB43"/>
                </patternFill>
              </fill>
            </x14:dxf>
          </x14:cfRule>
          <x14:cfRule type="containsText" priority="682" operator="containsText" id="{CB9DB728-CD2B-4EC2-93B6-2E9225C8179F}">
            <xm:f>NOT(ISERROR(SEARCH('\Users\user\Downloads\[Diagnostico GAP_27001_2013_Anexo A V3 Felipe.xlsx]Hoja1'!#REF!,C138)))</xm:f>
            <xm:f>'\Users\user\Downloads\[Diagnostico GAP_27001_2013_Anexo A V3 Felipe.xlsx]Hoja1'!#REF!</xm:f>
            <x14:dxf>
              <fill>
                <patternFill>
                  <bgColor rgb="FFFFAD93"/>
                </patternFill>
              </fill>
            </x14:dxf>
          </x14:cfRule>
          <xm:sqref>C138</xm:sqref>
        </x14:conditionalFormatting>
        <x14:conditionalFormatting xmlns:xm="http://schemas.microsoft.com/office/excel/2006/main">
          <x14:cfRule type="containsText" priority="673" operator="containsText" id="{23059AF9-8D69-4B05-A21F-4A9FE9553757}">
            <xm:f>NOT(ISERROR(SEARCH('\Users\user\Downloads\[Diagnostico GAP_27001_2013_Anexo A V3 Felipe.xlsx]Hoja1'!#REF!,C139)))</xm:f>
            <xm:f>'\Users\user\Downloads\[Diagnostico GAP_27001_2013_Anexo A V3 Felipe.xlsx]Hoja1'!#REF!</xm:f>
            <x14:dxf>
              <fill>
                <patternFill>
                  <bgColor rgb="FF33CC33"/>
                </patternFill>
              </fill>
            </x14:dxf>
          </x14:cfRule>
          <x14:cfRule type="containsText" priority="674" operator="containsText" id="{634A3E2D-FDA4-45C0-B1C9-6DF82ED7F0A8}">
            <xm:f>NOT(ISERROR(SEARCH('\Users\user\Downloads\[Diagnostico GAP_27001_2013_Anexo A V3 Felipe.xlsx]Hoja1'!#REF!,C139)))</xm:f>
            <xm:f>'\Users\user\Downloads\[Diagnostico GAP_27001_2013_Anexo A V3 Felipe.xlsx]Hoja1'!#REF!</xm:f>
            <x14:dxf>
              <fill>
                <patternFill>
                  <bgColor rgb="FF66FF66"/>
                </patternFill>
              </fill>
            </x14:dxf>
          </x14:cfRule>
          <x14:cfRule type="containsText" priority="675" operator="containsText" id="{54C778C5-B2C2-4ED1-A622-C8D76CDC9AE2}">
            <xm:f>NOT(ISERROR(SEARCH('\Users\user\Downloads\[Diagnostico GAP_27001_2013_Anexo A V3 Felipe.xlsx]Hoja1'!#REF!,C139)))</xm:f>
            <xm:f>'\Users\user\Downloads\[Diagnostico GAP_27001_2013_Anexo A V3 Felipe.xlsx]Hoja1'!#REF!</xm:f>
            <x14:dxf>
              <fill>
                <patternFill>
                  <bgColor rgb="FF99FF99"/>
                </patternFill>
              </fill>
            </x14:dxf>
          </x14:cfRule>
          <x14:cfRule type="containsText" priority="676" operator="containsText" id="{8CBCFC07-CA6A-4E5D-A495-376B3F128BC4}">
            <xm:f>NOT(ISERROR(SEARCH('\Users\user\Downloads\[Diagnostico GAP_27001_2013_Anexo A V3 Felipe.xlsx]Hoja1'!#REF!,C139)))</xm:f>
            <xm:f>'\Users\user\Downloads\[Diagnostico GAP_27001_2013_Anexo A V3 Felipe.xlsx]Hoja1'!#REF!</xm:f>
            <x14:dxf>
              <fill>
                <patternFill>
                  <bgColor rgb="FFFFDB43"/>
                </patternFill>
              </fill>
            </x14:dxf>
          </x14:cfRule>
          <x14:cfRule type="containsText" priority="677" operator="containsText" id="{7B90957B-E59F-48AB-93B6-7F79287FA0A4}">
            <xm:f>NOT(ISERROR(SEARCH('\Users\user\Downloads\[Diagnostico GAP_27001_2013_Anexo A V3 Felipe.xlsx]Hoja1'!#REF!,C139)))</xm:f>
            <xm:f>'\Users\user\Downloads\[Diagnostico GAP_27001_2013_Anexo A V3 Felipe.xlsx]Hoja1'!#REF!</xm:f>
            <x14:dxf>
              <fill>
                <patternFill>
                  <bgColor rgb="FFFFAD93"/>
                </patternFill>
              </fill>
            </x14:dxf>
          </x14:cfRule>
          <xm:sqref>C139</xm:sqref>
        </x14:conditionalFormatting>
        <x14:conditionalFormatting xmlns:xm="http://schemas.microsoft.com/office/excel/2006/main">
          <x14:cfRule type="containsText" priority="668" operator="containsText" id="{7898E024-D7A2-4D3D-A603-5ED66AF423BA}">
            <xm:f>NOT(ISERROR(SEARCH('\Users\user\Downloads\[Diagnostico GAP_27001_2013_Anexo A V3 Felipe.xlsx]Hoja1'!#REF!,C143)))</xm:f>
            <xm:f>'\Users\user\Downloads\[Diagnostico GAP_27001_2013_Anexo A V3 Felipe.xlsx]Hoja1'!#REF!</xm:f>
            <x14:dxf>
              <fill>
                <patternFill>
                  <bgColor rgb="FF33CC33"/>
                </patternFill>
              </fill>
            </x14:dxf>
          </x14:cfRule>
          <x14:cfRule type="containsText" priority="669" operator="containsText" id="{7A770DF5-2BB6-48CB-AA6D-15EB3952FFC0}">
            <xm:f>NOT(ISERROR(SEARCH('\Users\user\Downloads\[Diagnostico GAP_27001_2013_Anexo A V3 Felipe.xlsx]Hoja1'!#REF!,C143)))</xm:f>
            <xm:f>'\Users\user\Downloads\[Diagnostico GAP_27001_2013_Anexo A V3 Felipe.xlsx]Hoja1'!#REF!</xm:f>
            <x14:dxf>
              <fill>
                <patternFill>
                  <bgColor rgb="FF66FF66"/>
                </patternFill>
              </fill>
            </x14:dxf>
          </x14:cfRule>
          <x14:cfRule type="containsText" priority="670" operator="containsText" id="{CAC70AD0-C015-4788-8882-01F37962BA57}">
            <xm:f>NOT(ISERROR(SEARCH('\Users\user\Downloads\[Diagnostico GAP_27001_2013_Anexo A V3 Felipe.xlsx]Hoja1'!#REF!,C143)))</xm:f>
            <xm:f>'\Users\user\Downloads\[Diagnostico GAP_27001_2013_Anexo A V3 Felipe.xlsx]Hoja1'!#REF!</xm:f>
            <x14:dxf>
              <fill>
                <patternFill>
                  <bgColor rgb="FF99FF99"/>
                </patternFill>
              </fill>
            </x14:dxf>
          </x14:cfRule>
          <x14:cfRule type="containsText" priority="671" operator="containsText" id="{013FCD30-DD0D-4D91-9D50-849D820DCF18}">
            <xm:f>NOT(ISERROR(SEARCH('\Users\user\Downloads\[Diagnostico GAP_27001_2013_Anexo A V3 Felipe.xlsx]Hoja1'!#REF!,C143)))</xm:f>
            <xm:f>'\Users\user\Downloads\[Diagnostico GAP_27001_2013_Anexo A V3 Felipe.xlsx]Hoja1'!#REF!</xm:f>
            <x14:dxf>
              <fill>
                <patternFill>
                  <bgColor rgb="FFFFDB43"/>
                </patternFill>
              </fill>
            </x14:dxf>
          </x14:cfRule>
          <x14:cfRule type="containsText" priority="672" operator="containsText" id="{86789150-FCAC-40D9-8B96-6BFEEA70FBE8}">
            <xm:f>NOT(ISERROR(SEARCH('\Users\user\Downloads\[Diagnostico GAP_27001_2013_Anexo A V3 Felipe.xlsx]Hoja1'!#REF!,C143)))</xm:f>
            <xm:f>'\Users\user\Downloads\[Diagnostico GAP_27001_2013_Anexo A V3 Felipe.xlsx]Hoja1'!#REF!</xm:f>
            <x14:dxf>
              <fill>
                <patternFill>
                  <bgColor rgb="FFFFAD93"/>
                </patternFill>
              </fill>
            </x14:dxf>
          </x14:cfRule>
          <xm:sqref>C143</xm:sqref>
        </x14:conditionalFormatting>
        <x14:conditionalFormatting xmlns:xm="http://schemas.microsoft.com/office/excel/2006/main">
          <x14:cfRule type="containsText" priority="663" operator="containsText" id="{FFBC4EB8-E86C-4E8C-B6AA-1DA7EEFD7C9F}">
            <xm:f>NOT(ISERROR(SEARCH('\Users\user\Downloads\[Diagnostico GAP_27001_2013_Anexo A V3 Felipe.xlsx]Hoja1'!#REF!,D143)))</xm:f>
            <xm:f>'\Users\user\Downloads\[Diagnostico GAP_27001_2013_Anexo A V3 Felipe.xlsx]Hoja1'!#REF!</xm:f>
            <x14:dxf>
              <fill>
                <patternFill>
                  <bgColor rgb="FF33CC33"/>
                </patternFill>
              </fill>
            </x14:dxf>
          </x14:cfRule>
          <x14:cfRule type="containsText" priority="664" operator="containsText" id="{1B3E6505-6C26-49CB-AA20-B77C868C5DA3}">
            <xm:f>NOT(ISERROR(SEARCH('\Users\user\Downloads\[Diagnostico GAP_27001_2013_Anexo A V3 Felipe.xlsx]Hoja1'!#REF!,D143)))</xm:f>
            <xm:f>'\Users\user\Downloads\[Diagnostico GAP_27001_2013_Anexo A V3 Felipe.xlsx]Hoja1'!#REF!</xm:f>
            <x14:dxf>
              <fill>
                <patternFill>
                  <bgColor rgb="FF66FF66"/>
                </patternFill>
              </fill>
            </x14:dxf>
          </x14:cfRule>
          <x14:cfRule type="containsText" priority="665" operator="containsText" id="{0C045E44-214D-4AA5-BD9E-5022F28C6976}">
            <xm:f>NOT(ISERROR(SEARCH('\Users\user\Downloads\[Diagnostico GAP_27001_2013_Anexo A V3 Felipe.xlsx]Hoja1'!#REF!,D143)))</xm:f>
            <xm:f>'\Users\user\Downloads\[Diagnostico GAP_27001_2013_Anexo A V3 Felipe.xlsx]Hoja1'!#REF!</xm:f>
            <x14:dxf>
              <fill>
                <patternFill>
                  <bgColor rgb="FF99FF99"/>
                </patternFill>
              </fill>
            </x14:dxf>
          </x14:cfRule>
          <x14:cfRule type="containsText" priority="666" operator="containsText" id="{05FE94EB-B4E6-4941-9E38-E2239334A5C9}">
            <xm:f>NOT(ISERROR(SEARCH('\Users\user\Downloads\[Diagnostico GAP_27001_2013_Anexo A V3 Felipe.xlsx]Hoja1'!#REF!,D143)))</xm:f>
            <xm:f>'\Users\user\Downloads\[Diagnostico GAP_27001_2013_Anexo A V3 Felipe.xlsx]Hoja1'!#REF!</xm:f>
            <x14:dxf>
              <fill>
                <patternFill>
                  <bgColor rgb="FFFFDB43"/>
                </patternFill>
              </fill>
            </x14:dxf>
          </x14:cfRule>
          <x14:cfRule type="containsText" priority="667" operator="containsText" id="{C5304C77-0CF2-4B3B-8042-76F316989992}">
            <xm:f>NOT(ISERROR(SEARCH('\Users\user\Downloads\[Diagnostico GAP_27001_2013_Anexo A V3 Felipe.xlsx]Hoja1'!#REF!,D143)))</xm:f>
            <xm:f>'\Users\user\Downloads\[Diagnostico GAP_27001_2013_Anexo A V3 Felipe.xlsx]Hoja1'!#REF!</xm:f>
            <x14:dxf>
              <fill>
                <patternFill>
                  <bgColor rgb="FFFFAD93"/>
                </patternFill>
              </fill>
            </x14:dxf>
          </x14:cfRule>
          <xm:sqref>D143</xm:sqref>
        </x14:conditionalFormatting>
        <x14:conditionalFormatting xmlns:xm="http://schemas.microsoft.com/office/excel/2006/main">
          <x14:cfRule type="containsText" priority="658" operator="containsText" id="{2BAE25CF-A932-499F-9D0F-5C5D03092671}">
            <xm:f>NOT(ISERROR(SEARCH('\Users\user\Downloads\[Diagnostico GAP_27001_2013_Anexo A V3 Felipe.xlsx]Hoja1'!#REF!,C145)))</xm:f>
            <xm:f>'\Users\user\Downloads\[Diagnostico GAP_27001_2013_Anexo A V3 Felipe.xlsx]Hoja1'!#REF!</xm:f>
            <x14:dxf>
              <fill>
                <patternFill>
                  <bgColor rgb="FF33CC33"/>
                </patternFill>
              </fill>
            </x14:dxf>
          </x14:cfRule>
          <x14:cfRule type="containsText" priority="659" operator="containsText" id="{127ABF36-3E9E-4DE9-B0F1-CFCB1889AA2A}">
            <xm:f>NOT(ISERROR(SEARCH('\Users\user\Downloads\[Diagnostico GAP_27001_2013_Anexo A V3 Felipe.xlsx]Hoja1'!#REF!,C145)))</xm:f>
            <xm:f>'\Users\user\Downloads\[Diagnostico GAP_27001_2013_Anexo A V3 Felipe.xlsx]Hoja1'!#REF!</xm:f>
            <x14:dxf>
              <fill>
                <patternFill>
                  <bgColor rgb="FF66FF66"/>
                </patternFill>
              </fill>
            </x14:dxf>
          </x14:cfRule>
          <x14:cfRule type="containsText" priority="660" operator="containsText" id="{0E034ED8-8359-4B7A-A58D-7709F931B396}">
            <xm:f>NOT(ISERROR(SEARCH('\Users\user\Downloads\[Diagnostico GAP_27001_2013_Anexo A V3 Felipe.xlsx]Hoja1'!#REF!,C145)))</xm:f>
            <xm:f>'\Users\user\Downloads\[Diagnostico GAP_27001_2013_Anexo A V3 Felipe.xlsx]Hoja1'!#REF!</xm:f>
            <x14:dxf>
              <fill>
                <patternFill>
                  <bgColor rgb="FF99FF99"/>
                </patternFill>
              </fill>
            </x14:dxf>
          </x14:cfRule>
          <x14:cfRule type="containsText" priority="661" operator="containsText" id="{DCC5A012-4758-439B-AC43-9CB9CB39E6F9}">
            <xm:f>NOT(ISERROR(SEARCH('\Users\user\Downloads\[Diagnostico GAP_27001_2013_Anexo A V3 Felipe.xlsx]Hoja1'!#REF!,C145)))</xm:f>
            <xm:f>'\Users\user\Downloads\[Diagnostico GAP_27001_2013_Anexo A V3 Felipe.xlsx]Hoja1'!#REF!</xm:f>
            <x14:dxf>
              <fill>
                <patternFill>
                  <bgColor rgb="FFFFDB43"/>
                </patternFill>
              </fill>
            </x14:dxf>
          </x14:cfRule>
          <x14:cfRule type="containsText" priority="662" operator="containsText" id="{B46503A2-2618-4E1C-9BFC-48565AAEAB5B}">
            <xm:f>NOT(ISERROR(SEARCH('\Users\user\Downloads\[Diagnostico GAP_27001_2013_Anexo A V3 Felipe.xlsx]Hoja1'!#REF!,C145)))</xm:f>
            <xm:f>'\Users\user\Downloads\[Diagnostico GAP_27001_2013_Anexo A V3 Felipe.xlsx]Hoja1'!#REF!</xm:f>
            <x14:dxf>
              <fill>
                <patternFill>
                  <bgColor rgb="FFFFAD93"/>
                </patternFill>
              </fill>
            </x14:dxf>
          </x14:cfRule>
          <xm:sqref>C145:C146</xm:sqref>
        </x14:conditionalFormatting>
        <x14:conditionalFormatting xmlns:xm="http://schemas.microsoft.com/office/excel/2006/main">
          <x14:cfRule type="containsText" priority="653" operator="containsText" id="{A96E37B4-AC39-4540-9A5D-9FDB27C4AF10}">
            <xm:f>NOT(ISERROR(SEARCH('\Users\user\Downloads\[Diagnostico GAP_27001_2013_Anexo A V3 Felipe.xlsx]Hoja1'!#REF!,C147)))</xm:f>
            <xm:f>'\Users\user\Downloads\[Diagnostico GAP_27001_2013_Anexo A V3 Felipe.xlsx]Hoja1'!#REF!</xm:f>
            <x14:dxf>
              <fill>
                <patternFill>
                  <bgColor rgb="FF33CC33"/>
                </patternFill>
              </fill>
            </x14:dxf>
          </x14:cfRule>
          <x14:cfRule type="containsText" priority="654" operator="containsText" id="{F85537C7-95F9-4657-8D37-BC36BD88C6C2}">
            <xm:f>NOT(ISERROR(SEARCH('\Users\user\Downloads\[Diagnostico GAP_27001_2013_Anexo A V3 Felipe.xlsx]Hoja1'!#REF!,C147)))</xm:f>
            <xm:f>'\Users\user\Downloads\[Diagnostico GAP_27001_2013_Anexo A V3 Felipe.xlsx]Hoja1'!#REF!</xm:f>
            <x14:dxf>
              <fill>
                <patternFill>
                  <bgColor rgb="FF66FF66"/>
                </patternFill>
              </fill>
            </x14:dxf>
          </x14:cfRule>
          <x14:cfRule type="containsText" priority="655" operator="containsText" id="{DB4C3E44-854F-41DA-9723-6F430B7B4007}">
            <xm:f>NOT(ISERROR(SEARCH('\Users\user\Downloads\[Diagnostico GAP_27001_2013_Anexo A V3 Felipe.xlsx]Hoja1'!#REF!,C147)))</xm:f>
            <xm:f>'\Users\user\Downloads\[Diagnostico GAP_27001_2013_Anexo A V3 Felipe.xlsx]Hoja1'!#REF!</xm:f>
            <x14:dxf>
              <fill>
                <patternFill>
                  <bgColor rgb="FF99FF99"/>
                </patternFill>
              </fill>
            </x14:dxf>
          </x14:cfRule>
          <x14:cfRule type="containsText" priority="656" operator="containsText" id="{2E3F61ED-532D-433C-9A0C-4073EEE9835E}">
            <xm:f>NOT(ISERROR(SEARCH('\Users\user\Downloads\[Diagnostico GAP_27001_2013_Anexo A V3 Felipe.xlsx]Hoja1'!#REF!,C147)))</xm:f>
            <xm:f>'\Users\user\Downloads\[Diagnostico GAP_27001_2013_Anexo A V3 Felipe.xlsx]Hoja1'!#REF!</xm:f>
            <x14:dxf>
              <fill>
                <patternFill>
                  <bgColor rgb="FFFFDB43"/>
                </patternFill>
              </fill>
            </x14:dxf>
          </x14:cfRule>
          <x14:cfRule type="containsText" priority="657" operator="containsText" id="{69161AD3-0F2C-4072-8C1F-47A64CA0E7E5}">
            <xm:f>NOT(ISERROR(SEARCH('\Users\user\Downloads\[Diagnostico GAP_27001_2013_Anexo A V3 Felipe.xlsx]Hoja1'!#REF!,C147)))</xm:f>
            <xm:f>'\Users\user\Downloads\[Diagnostico GAP_27001_2013_Anexo A V3 Felipe.xlsx]Hoja1'!#REF!</xm:f>
            <x14:dxf>
              <fill>
                <patternFill>
                  <bgColor rgb="FFFFAD93"/>
                </patternFill>
              </fill>
            </x14:dxf>
          </x14:cfRule>
          <xm:sqref>C147</xm:sqref>
        </x14:conditionalFormatting>
        <x14:conditionalFormatting xmlns:xm="http://schemas.microsoft.com/office/excel/2006/main">
          <x14:cfRule type="containsText" priority="648" operator="containsText" id="{D24E9C93-AD35-42D2-B975-7F83A82AB929}">
            <xm:f>NOT(ISERROR(SEARCH('\Users\user\Downloads\[Diagnostico GAP_27001_2013_Anexo A V3 Felipe.xlsx]Hoja1'!#REF!,D148)))</xm:f>
            <xm:f>'\Users\user\Downloads\[Diagnostico GAP_27001_2013_Anexo A V3 Felipe.xlsx]Hoja1'!#REF!</xm:f>
            <x14:dxf>
              <fill>
                <patternFill>
                  <bgColor rgb="FF33CC33"/>
                </patternFill>
              </fill>
            </x14:dxf>
          </x14:cfRule>
          <x14:cfRule type="containsText" priority="649" operator="containsText" id="{AFFE962A-E2B6-42E1-A36E-812684BA3976}">
            <xm:f>NOT(ISERROR(SEARCH('\Users\user\Downloads\[Diagnostico GAP_27001_2013_Anexo A V3 Felipe.xlsx]Hoja1'!#REF!,D148)))</xm:f>
            <xm:f>'\Users\user\Downloads\[Diagnostico GAP_27001_2013_Anexo A V3 Felipe.xlsx]Hoja1'!#REF!</xm:f>
            <x14:dxf>
              <fill>
                <patternFill>
                  <bgColor rgb="FF66FF66"/>
                </patternFill>
              </fill>
            </x14:dxf>
          </x14:cfRule>
          <x14:cfRule type="containsText" priority="650" operator="containsText" id="{5B63A766-618E-45B8-8489-8EBEE276DE95}">
            <xm:f>NOT(ISERROR(SEARCH('\Users\user\Downloads\[Diagnostico GAP_27001_2013_Anexo A V3 Felipe.xlsx]Hoja1'!#REF!,D148)))</xm:f>
            <xm:f>'\Users\user\Downloads\[Diagnostico GAP_27001_2013_Anexo A V3 Felipe.xlsx]Hoja1'!#REF!</xm:f>
            <x14:dxf>
              <fill>
                <patternFill>
                  <bgColor rgb="FF99FF99"/>
                </patternFill>
              </fill>
            </x14:dxf>
          </x14:cfRule>
          <x14:cfRule type="containsText" priority="651" operator="containsText" id="{D2E0A177-1409-49C3-87B8-BD656CBCE9E5}">
            <xm:f>NOT(ISERROR(SEARCH('\Users\user\Downloads\[Diagnostico GAP_27001_2013_Anexo A V3 Felipe.xlsx]Hoja1'!#REF!,D148)))</xm:f>
            <xm:f>'\Users\user\Downloads\[Diagnostico GAP_27001_2013_Anexo A V3 Felipe.xlsx]Hoja1'!#REF!</xm:f>
            <x14:dxf>
              <fill>
                <patternFill>
                  <bgColor rgb="FFFFDB43"/>
                </patternFill>
              </fill>
            </x14:dxf>
          </x14:cfRule>
          <x14:cfRule type="containsText" priority="652" operator="containsText" id="{8091DD92-0BFF-484C-84C2-72AA6D59A1F5}">
            <xm:f>NOT(ISERROR(SEARCH('\Users\user\Downloads\[Diagnostico GAP_27001_2013_Anexo A V3 Felipe.xlsx]Hoja1'!#REF!,D148)))</xm:f>
            <xm:f>'\Users\user\Downloads\[Diagnostico GAP_27001_2013_Anexo A V3 Felipe.xlsx]Hoja1'!#REF!</xm:f>
            <x14:dxf>
              <fill>
                <patternFill>
                  <bgColor rgb="FFFFAD93"/>
                </patternFill>
              </fill>
            </x14:dxf>
          </x14:cfRule>
          <xm:sqref>D148</xm:sqref>
        </x14:conditionalFormatting>
        <x14:conditionalFormatting xmlns:xm="http://schemas.microsoft.com/office/excel/2006/main">
          <x14:cfRule type="containsText" priority="643" operator="containsText" id="{3D28E8B2-6E45-4604-8C57-83D09A0C0AF6}">
            <xm:f>NOT(ISERROR(SEARCH('\Users\user\Downloads\[Diagnostico GAP_27001_2013_Anexo A V3 Felipe.xlsx]Hoja1'!#REF!,C149)))</xm:f>
            <xm:f>'\Users\user\Downloads\[Diagnostico GAP_27001_2013_Anexo A V3 Felipe.xlsx]Hoja1'!#REF!</xm:f>
            <x14:dxf>
              <fill>
                <patternFill>
                  <bgColor rgb="FF33CC33"/>
                </patternFill>
              </fill>
            </x14:dxf>
          </x14:cfRule>
          <x14:cfRule type="containsText" priority="644" operator="containsText" id="{E02E485D-A8C2-4D5B-AA12-C3D26737223B}">
            <xm:f>NOT(ISERROR(SEARCH('\Users\user\Downloads\[Diagnostico GAP_27001_2013_Anexo A V3 Felipe.xlsx]Hoja1'!#REF!,C149)))</xm:f>
            <xm:f>'\Users\user\Downloads\[Diagnostico GAP_27001_2013_Anexo A V3 Felipe.xlsx]Hoja1'!#REF!</xm:f>
            <x14:dxf>
              <fill>
                <patternFill>
                  <bgColor rgb="FF66FF66"/>
                </patternFill>
              </fill>
            </x14:dxf>
          </x14:cfRule>
          <x14:cfRule type="containsText" priority="645" operator="containsText" id="{2A8FDDBE-158B-4374-AAC6-A1FDE03AAD94}">
            <xm:f>NOT(ISERROR(SEARCH('\Users\user\Downloads\[Diagnostico GAP_27001_2013_Anexo A V3 Felipe.xlsx]Hoja1'!#REF!,C149)))</xm:f>
            <xm:f>'\Users\user\Downloads\[Diagnostico GAP_27001_2013_Anexo A V3 Felipe.xlsx]Hoja1'!#REF!</xm:f>
            <x14:dxf>
              <fill>
                <patternFill>
                  <bgColor rgb="FF99FF99"/>
                </patternFill>
              </fill>
            </x14:dxf>
          </x14:cfRule>
          <x14:cfRule type="containsText" priority="646" operator="containsText" id="{3E6E2C7A-D86F-4F70-8E40-FEF0353F7064}">
            <xm:f>NOT(ISERROR(SEARCH('\Users\user\Downloads\[Diagnostico GAP_27001_2013_Anexo A V3 Felipe.xlsx]Hoja1'!#REF!,C149)))</xm:f>
            <xm:f>'\Users\user\Downloads\[Diagnostico GAP_27001_2013_Anexo A V3 Felipe.xlsx]Hoja1'!#REF!</xm:f>
            <x14:dxf>
              <fill>
                <patternFill>
                  <bgColor rgb="FFFFDB43"/>
                </patternFill>
              </fill>
            </x14:dxf>
          </x14:cfRule>
          <x14:cfRule type="containsText" priority="647" operator="containsText" id="{99540579-7F83-48A9-BC87-799A0DC3E673}">
            <xm:f>NOT(ISERROR(SEARCH('\Users\user\Downloads\[Diagnostico GAP_27001_2013_Anexo A V3 Felipe.xlsx]Hoja1'!#REF!,C149)))</xm:f>
            <xm:f>'\Users\user\Downloads\[Diagnostico GAP_27001_2013_Anexo A V3 Felipe.xlsx]Hoja1'!#REF!</xm:f>
            <x14:dxf>
              <fill>
                <patternFill>
                  <bgColor rgb="FFFFAD93"/>
                </patternFill>
              </fill>
            </x14:dxf>
          </x14:cfRule>
          <xm:sqref>C149</xm:sqref>
        </x14:conditionalFormatting>
        <x14:conditionalFormatting xmlns:xm="http://schemas.microsoft.com/office/excel/2006/main">
          <x14:cfRule type="containsText" priority="638" operator="containsText" id="{E95EAB4B-D672-484F-BCE7-BD38FE5C7AEE}">
            <xm:f>NOT(ISERROR(SEARCH('\Users\user\Downloads\[Diagnostico GAP_27001_2013_Anexo A V3 Felipe.xlsx]Hoja1'!#REF!,C150)))</xm:f>
            <xm:f>'\Users\user\Downloads\[Diagnostico GAP_27001_2013_Anexo A V3 Felipe.xlsx]Hoja1'!#REF!</xm:f>
            <x14:dxf>
              <fill>
                <patternFill>
                  <bgColor rgb="FF33CC33"/>
                </patternFill>
              </fill>
            </x14:dxf>
          </x14:cfRule>
          <x14:cfRule type="containsText" priority="639" operator="containsText" id="{EBA8D8C8-FC65-4BA3-8A3C-EF47024BCB14}">
            <xm:f>NOT(ISERROR(SEARCH('\Users\user\Downloads\[Diagnostico GAP_27001_2013_Anexo A V3 Felipe.xlsx]Hoja1'!#REF!,C150)))</xm:f>
            <xm:f>'\Users\user\Downloads\[Diagnostico GAP_27001_2013_Anexo A V3 Felipe.xlsx]Hoja1'!#REF!</xm:f>
            <x14:dxf>
              <fill>
                <patternFill>
                  <bgColor rgb="FF66FF66"/>
                </patternFill>
              </fill>
            </x14:dxf>
          </x14:cfRule>
          <x14:cfRule type="containsText" priority="640" operator="containsText" id="{007BD12C-7FA5-4665-AD2B-E8EF15B530EA}">
            <xm:f>NOT(ISERROR(SEARCH('\Users\user\Downloads\[Diagnostico GAP_27001_2013_Anexo A V3 Felipe.xlsx]Hoja1'!#REF!,C150)))</xm:f>
            <xm:f>'\Users\user\Downloads\[Diagnostico GAP_27001_2013_Anexo A V3 Felipe.xlsx]Hoja1'!#REF!</xm:f>
            <x14:dxf>
              <fill>
                <patternFill>
                  <bgColor rgb="FF99FF99"/>
                </patternFill>
              </fill>
            </x14:dxf>
          </x14:cfRule>
          <x14:cfRule type="containsText" priority="641" operator="containsText" id="{72DE5841-3ABF-4D45-9EB8-DD8D4E9F6B8B}">
            <xm:f>NOT(ISERROR(SEARCH('\Users\user\Downloads\[Diagnostico GAP_27001_2013_Anexo A V3 Felipe.xlsx]Hoja1'!#REF!,C150)))</xm:f>
            <xm:f>'\Users\user\Downloads\[Diagnostico GAP_27001_2013_Anexo A V3 Felipe.xlsx]Hoja1'!#REF!</xm:f>
            <x14:dxf>
              <fill>
                <patternFill>
                  <bgColor rgb="FFFFDB43"/>
                </patternFill>
              </fill>
            </x14:dxf>
          </x14:cfRule>
          <x14:cfRule type="containsText" priority="642" operator="containsText" id="{2975BF90-7449-45A3-B20F-19109223CA35}">
            <xm:f>NOT(ISERROR(SEARCH('\Users\user\Downloads\[Diagnostico GAP_27001_2013_Anexo A V3 Felipe.xlsx]Hoja1'!#REF!,C150)))</xm:f>
            <xm:f>'\Users\user\Downloads\[Diagnostico GAP_27001_2013_Anexo A V3 Felipe.xlsx]Hoja1'!#REF!</xm:f>
            <x14:dxf>
              <fill>
                <patternFill>
                  <bgColor rgb="FFFFAD93"/>
                </patternFill>
              </fill>
            </x14:dxf>
          </x14:cfRule>
          <xm:sqref>C150:C151</xm:sqref>
        </x14:conditionalFormatting>
        <x14:conditionalFormatting xmlns:xm="http://schemas.microsoft.com/office/excel/2006/main">
          <x14:cfRule type="containsText" priority="633" operator="containsText" id="{38A5F196-FD82-45F5-973F-0CE90DA82908}">
            <xm:f>NOT(ISERROR(SEARCH('\Users\user\Downloads\[Diagnostico GAP_27001_2013_Anexo A V3 Felipe.xlsx]Hoja1'!#REF!,C152)))</xm:f>
            <xm:f>'\Users\user\Downloads\[Diagnostico GAP_27001_2013_Anexo A V3 Felipe.xlsx]Hoja1'!#REF!</xm:f>
            <x14:dxf>
              <fill>
                <patternFill>
                  <bgColor rgb="FF33CC33"/>
                </patternFill>
              </fill>
            </x14:dxf>
          </x14:cfRule>
          <x14:cfRule type="containsText" priority="634" operator="containsText" id="{CCD353A3-B949-4D64-8277-1D95D712E201}">
            <xm:f>NOT(ISERROR(SEARCH('\Users\user\Downloads\[Diagnostico GAP_27001_2013_Anexo A V3 Felipe.xlsx]Hoja1'!#REF!,C152)))</xm:f>
            <xm:f>'\Users\user\Downloads\[Diagnostico GAP_27001_2013_Anexo A V3 Felipe.xlsx]Hoja1'!#REF!</xm:f>
            <x14:dxf>
              <fill>
                <patternFill>
                  <bgColor rgb="FF66FF66"/>
                </patternFill>
              </fill>
            </x14:dxf>
          </x14:cfRule>
          <x14:cfRule type="containsText" priority="635" operator="containsText" id="{7673302D-6186-4DB4-BB42-C4ED4B4C6135}">
            <xm:f>NOT(ISERROR(SEARCH('\Users\user\Downloads\[Diagnostico GAP_27001_2013_Anexo A V3 Felipe.xlsx]Hoja1'!#REF!,C152)))</xm:f>
            <xm:f>'\Users\user\Downloads\[Diagnostico GAP_27001_2013_Anexo A V3 Felipe.xlsx]Hoja1'!#REF!</xm:f>
            <x14:dxf>
              <fill>
                <patternFill>
                  <bgColor rgb="FF99FF99"/>
                </patternFill>
              </fill>
            </x14:dxf>
          </x14:cfRule>
          <x14:cfRule type="containsText" priority="636" operator="containsText" id="{C26CC577-D1D5-4B99-AB4B-7708C66D4269}">
            <xm:f>NOT(ISERROR(SEARCH('\Users\user\Downloads\[Diagnostico GAP_27001_2013_Anexo A V3 Felipe.xlsx]Hoja1'!#REF!,C152)))</xm:f>
            <xm:f>'\Users\user\Downloads\[Diagnostico GAP_27001_2013_Anexo A V3 Felipe.xlsx]Hoja1'!#REF!</xm:f>
            <x14:dxf>
              <fill>
                <patternFill>
                  <bgColor rgb="FFFFDB43"/>
                </patternFill>
              </fill>
            </x14:dxf>
          </x14:cfRule>
          <x14:cfRule type="containsText" priority="637" operator="containsText" id="{43DF7F3C-AFC3-4BDA-AD5A-2CF59C3E36F9}">
            <xm:f>NOT(ISERROR(SEARCH('\Users\user\Downloads\[Diagnostico GAP_27001_2013_Anexo A V3 Felipe.xlsx]Hoja1'!#REF!,C152)))</xm:f>
            <xm:f>'\Users\user\Downloads\[Diagnostico GAP_27001_2013_Anexo A V3 Felipe.xlsx]Hoja1'!#REF!</xm:f>
            <x14:dxf>
              <fill>
                <patternFill>
                  <bgColor rgb="FFFFAD93"/>
                </patternFill>
              </fill>
            </x14:dxf>
          </x14:cfRule>
          <xm:sqref>C152</xm:sqref>
        </x14:conditionalFormatting>
        <x14:conditionalFormatting xmlns:xm="http://schemas.microsoft.com/office/excel/2006/main">
          <x14:cfRule type="containsText" priority="628" operator="containsText" id="{C69AC2C0-B3BF-4AD4-9E70-730017CCA283}">
            <xm:f>NOT(ISERROR(SEARCH('\Users\user\Downloads\[Diagnostico GAP_27001_2013_Anexo A V3 Felipe.xlsx]Hoja1'!#REF!,C153)))</xm:f>
            <xm:f>'\Users\user\Downloads\[Diagnostico GAP_27001_2013_Anexo A V3 Felipe.xlsx]Hoja1'!#REF!</xm:f>
            <x14:dxf>
              <fill>
                <patternFill>
                  <bgColor rgb="FF33CC33"/>
                </patternFill>
              </fill>
            </x14:dxf>
          </x14:cfRule>
          <x14:cfRule type="containsText" priority="629" operator="containsText" id="{EEF0CCC5-B777-49CA-A89E-D5DD6DB86002}">
            <xm:f>NOT(ISERROR(SEARCH('\Users\user\Downloads\[Diagnostico GAP_27001_2013_Anexo A V3 Felipe.xlsx]Hoja1'!#REF!,C153)))</xm:f>
            <xm:f>'\Users\user\Downloads\[Diagnostico GAP_27001_2013_Anexo A V3 Felipe.xlsx]Hoja1'!#REF!</xm:f>
            <x14:dxf>
              <fill>
                <patternFill>
                  <bgColor rgb="FF66FF66"/>
                </patternFill>
              </fill>
            </x14:dxf>
          </x14:cfRule>
          <x14:cfRule type="containsText" priority="630" operator="containsText" id="{55E9B0C1-CDF0-4A2F-9029-72FC95ECF884}">
            <xm:f>NOT(ISERROR(SEARCH('\Users\user\Downloads\[Diagnostico GAP_27001_2013_Anexo A V3 Felipe.xlsx]Hoja1'!#REF!,C153)))</xm:f>
            <xm:f>'\Users\user\Downloads\[Diagnostico GAP_27001_2013_Anexo A V3 Felipe.xlsx]Hoja1'!#REF!</xm:f>
            <x14:dxf>
              <fill>
                <patternFill>
                  <bgColor rgb="FF99FF99"/>
                </patternFill>
              </fill>
            </x14:dxf>
          </x14:cfRule>
          <x14:cfRule type="containsText" priority="631" operator="containsText" id="{66135DFF-C9DD-440A-B778-655397C445C6}">
            <xm:f>NOT(ISERROR(SEARCH('\Users\user\Downloads\[Diagnostico GAP_27001_2013_Anexo A V3 Felipe.xlsx]Hoja1'!#REF!,C153)))</xm:f>
            <xm:f>'\Users\user\Downloads\[Diagnostico GAP_27001_2013_Anexo A V3 Felipe.xlsx]Hoja1'!#REF!</xm:f>
            <x14:dxf>
              <fill>
                <patternFill>
                  <bgColor rgb="FFFFDB43"/>
                </patternFill>
              </fill>
            </x14:dxf>
          </x14:cfRule>
          <x14:cfRule type="containsText" priority="632" operator="containsText" id="{C9A8371C-324B-4566-AF2E-568E33D5E29D}">
            <xm:f>NOT(ISERROR(SEARCH('\Users\user\Downloads\[Diagnostico GAP_27001_2013_Anexo A V3 Felipe.xlsx]Hoja1'!#REF!,C153)))</xm:f>
            <xm:f>'\Users\user\Downloads\[Diagnostico GAP_27001_2013_Anexo A V3 Felipe.xlsx]Hoja1'!#REF!</xm:f>
            <x14:dxf>
              <fill>
                <patternFill>
                  <bgColor rgb="FFFFAD93"/>
                </patternFill>
              </fill>
            </x14:dxf>
          </x14:cfRule>
          <xm:sqref>C153</xm:sqref>
        </x14:conditionalFormatting>
        <x14:conditionalFormatting xmlns:xm="http://schemas.microsoft.com/office/excel/2006/main">
          <x14:cfRule type="containsText" priority="623" operator="containsText" id="{1A85BA0E-3EC6-4463-B318-9C1213EBDEC3}">
            <xm:f>NOT(ISERROR(SEARCH('\Users\user\Downloads\[Diagnostico GAP_27001_2013_Anexo A V3 Felipe.xlsx]Hoja1'!#REF!,C154)))</xm:f>
            <xm:f>'\Users\user\Downloads\[Diagnostico GAP_27001_2013_Anexo A V3 Felipe.xlsx]Hoja1'!#REF!</xm:f>
            <x14:dxf>
              <fill>
                <patternFill>
                  <bgColor rgb="FF33CC33"/>
                </patternFill>
              </fill>
            </x14:dxf>
          </x14:cfRule>
          <x14:cfRule type="containsText" priority="624" operator="containsText" id="{E59AF8A0-F63B-4B60-AFC0-D858F0D90FEF}">
            <xm:f>NOT(ISERROR(SEARCH('\Users\user\Downloads\[Diagnostico GAP_27001_2013_Anexo A V3 Felipe.xlsx]Hoja1'!#REF!,C154)))</xm:f>
            <xm:f>'\Users\user\Downloads\[Diagnostico GAP_27001_2013_Anexo A V3 Felipe.xlsx]Hoja1'!#REF!</xm:f>
            <x14:dxf>
              <fill>
                <patternFill>
                  <bgColor rgb="FF66FF66"/>
                </patternFill>
              </fill>
            </x14:dxf>
          </x14:cfRule>
          <x14:cfRule type="containsText" priority="625" operator="containsText" id="{BB4DDC6B-69F8-4BB0-A2FE-1C1DFB99DE1F}">
            <xm:f>NOT(ISERROR(SEARCH('\Users\user\Downloads\[Diagnostico GAP_27001_2013_Anexo A V3 Felipe.xlsx]Hoja1'!#REF!,C154)))</xm:f>
            <xm:f>'\Users\user\Downloads\[Diagnostico GAP_27001_2013_Anexo A V3 Felipe.xlsx]Hoja1'!#REF!</xm:f>
            <x14:dxf>
              <fill>
                <patternFill>
                  <bgColor rgb="FF99FF99"/>
                </patternFill>
              </fill>
            </x14:dxf>
          </x14:cfRule>
          <x14:cfRule type="containsText" priority="626" operator="containsText" id="{817432D5-6589-4958-8B83-3C0CC239C768}">
            <xm:f>NOT(ISERROR(SEARCH('\Users\user\Downloads\[Diagnostico GAP_27001_2013_Anexo A V3 Felipe.xlsx]Hoja1'!#REF!,C154)))</xm:f>
            <xm:f>'\Users\user\Downloads\[Diagnostico GAP_27001_2013_Anexo A V3 Felipe.xlsx]Hoja1'!#REF!</xm:f>
            <x14:dxf>
              <fill>
                <patternFill>
                  <bgColor rgb="FFFFDB43"/>
                </patternFill>
              </fill>
            </x14:dxf>
          </x14:cfRule>
          <x14:cfRule type="containsText" priority="627" operator="containsText" id="{560F896A-A9CD-469E-A01D-375ED12586DD}">
            <xm:f>NOT(ISERROR(SEARCH('\Users\user\Downloads\[Diagnostico GAP_27001_2013_Anexo A V3 Felipe.xlsx]Hoja1'!#REF!,C154)))</xm:f>
            <xm:f>'\Users\user\Downloads\[Diagnostico GAP_27001_2013_Anexo A V3 Felipe.xlsx]Hoja1'!#REF!</xm:f>
            <x14:dxf>
              <fill>
                <patternFill>
                  <bgColor rgb="FFFFAD93"/>
                </patternFill>
              </fill>
            </x14:dxf>
          </x14:cfRule>
          <xm:sqref>C154:C157</xm:sqref>
        </x14:conditionalFormatting>
        <x14:conditionalFormatting xmlns:xm="http://schemas.microsoft.com/office/excel/2006/main">
          <x14:cfRule type="containsText" priority="618" operator="containsText" id="{661D2BC0-409F-41F3-AACD-F82E7B92225A}">
            <xm:f>NOT(ISERROR(SEARCH('\Users\user\Downloads\[Diagnostico GAP_27001_2013_Anexo A V3 Felipe.xlsx]Hoja1'!#REF!,C159)))</xm:f>
            <xm:f>'\Users\user\Downloads\[Diagnostico GAP_27001_2013_Anexo A V3 Felipe.xlsx]Hoja1'!#REF!</xm:f>
            <x14:dxf>
              <fill>
                <patternFill>
                  <bgColor rgb="FF33CC33"/>
                </patternFill>
              </fill>
            </x14:dxf>
          </x14:cfRule>
          <x14:cfRule type="containsText" priority="619" operator="containsText" id="{D3E4B470-1A64-4774-8DAB-D9DC27F64DC6}">
            <xm:f>NOT(ISERROR(SEARCH('\Users\user\Downloads\[Diagnostico GAP_27001_2013_Anexo A V3 Felipe.xlsx]Hoja1'!#REF!,C159)))</xm:f>
            <xm:f>'\Users\user\Downloads\[Diagnostico GAP_27001_2013_Anexo A V3 Felipe.xlsx]Hoja1'!#REF!</xm:f>
            <x14:dxf>
              <fill>
                <patternFill>
                  <bgColor rgb="FF66FF66"/>
                </patternFill>
              </fill>
            </x14:dxf>
          </x14:cfRule>
          <x14:cfRule type="containsText" priority="620" operator="containsText" id="{48B315A1-40F1-4DD9-B7A3-9AEAB164BA0E}">
            <xm:f>NOT(ISERROR(SEARCH('\Users\user\Downloads\[Diagnostico GAP_27001_2013_Anexo A V3 Felipe.xlsx]Hoja1'!#REF!,C159)))</xm:f>
            <xm:f>'\Users\user\Downloads\[Diagnostico GAP_27001_2013_Anexo A V3 Felipe.xlsx]Hoja1'!#REF!</xm:f>
            <x14:dxf>
              <fill>
                <patternFill>
                  <bgColor rgb="FF99FF99"/>
                </patternFill>
              </fill>
            </x14:dxf>
          </x14:cfRule>
          <x14:cfRule type="containsText" priority="621" operator="containsText" id="{A355297C-E6F0-4225-A694-7E788C17A5C9}">
            <xm:f>NOT(ISERROR(SEARCH('\Users\user\Downloads\[Diagnostico GAP_27001_2013_Anexo A V3 Felipe.xlsx]Hoja1'!#REF!,C159)))</xm:f>
            <xm:f>'\Users\user\Downloads\[Diagnostico GAP_27001_2013_Anexo A V3 Felipe.xlsx]Hoja1'!#REF!</xm:f>
            <x14:dxf>
              <fill>
                <patternFill>
                  <bgColor rgb="FFFFDB43"/>
                </patternFill>
              </fill>
            </x14:dxf>
          </x14:cfRule>
          <x14:cfRule type="containsText" priority="622" operator="containsText" id="{A9B494E5-841D-4907-9B09-79596C257BF0}">
            <xm:f>NOT(ISERROR(SEARCH('\Users\user\Downloads\[Diagnostico GAP_27001_2013_Anexo A V3 Felipe.xlsx]Hoja1'!#REF!,C159)))</xm:f>
            <xm:f>'\Users\user\Downloads\[Diagnostico GAP_27001_2013_Anexo A V3 Felipe.xlsx]Hoja1'!#REF!</xm:f>
            <x14:dxf>
              <fill>
                <patternFill>
                  <bgColor rgb="FFFFAD93"/>
                </patternFill>
              </fill>
            </x14:dxf>
          </x14:cfRule>
          <xm:sqref>C159</xm:sqref>
        </x14:conditionalFormatting>
        <x14:conditionalFormatting xmlns:xm="http://schemas.microsoft.com/office/excel/2006/main">
          <x14:cfRule type="containsText" priority="613" operator="containsText" id="{9811CBBF-C06C-49CA-899F-7AB427B48ADB}">
            <xm:f>NOT(ISERROR(SEARCH('\Users\user\Downloads\[Diagnostico GAP_27001_2013_Anexo A V3 Felipe.xlsx]Hoja1'!#REF!,D158)))</xm:f>
            <xm:f>'\Users\user\Downloads\[Diagnostico GAP_27001_2013_Anexo A V3 Felipe.xlsx]Hoja1'!#REF!</xm:f>
            <x14:dxf>
              <fill>
                <patternFill>
                  <bgColor rgb="FF33CC33"/>
                </patternFill>
              </fill>
            </x14:dxf>
          </x14:cfRule>
          <x14:cfRule type="containsText" priority="614" operator="containsText" id="{9C165D8B-8AEC-4612-A4B0-150F378F68A3}">
            <xm:f>NOT(ISERROR(SEARCH('\Users\user\Downloads\[Diagnostico GAP_27001_2013_Anexo A V3 Felipe.xlsx]Hoja1'!#REF!,D158)))</xm:f>
            <xm:f>'\Users\user\Downloads\[Diagnostico GAP_27001_2013_Anexo A V3 Felipe.xlsx]Hoja1'!#REF!</xm:f>
            <x14:dxf>
              <fill>
                <patternFill>
                  <bgColor rgb="FF66FF66"/>
                </patternFill>
              </fill>
            </x14:dxf>
          </x14:cfRule>
          <x14:cfRule type="containsText" priority="615" operator="containsText" id="{3621D628-4DD4-4D9A-8232-C3E8F4D24896}">
            <xm:f>NOT(ISERROR(SEARCH('\Users\user\Downloads\[Diagnostico GAP_27001_2013_Anexo A V3 Felipe.xlsx]Hoja1'!#REF!,D158)))</xm:f>
            <xm:f>'\Users\user\Downloads\[Diagnostico GAP_27001_2013_Anexo A V3 Felipe.xlsx]Hoja1'!#REF!</xm:f>
            <x14:dxf>
              <fill>
                <patternFill>
                  <bgColor rgb="FF99FF99"/>
                </patternFill>
              </fill>
            </x14:dxf>
          </x14:cfRule>
          <x14:cfRule type="containsText" priority="616" operator="containsText" id="{8238385D-F63A-4403-AABD-5FD675C9FAC0}">
            <xm:f>NOT(ISERROR(SEARCH('\Users\user\Downloads\[Diagnostico GAP_27001_2013_Anexo A V3 Felipe.xlsx]Hoja1'!#REF!,D158)))</xm:f>
            <xm:f>'\Users\user\Downloads\[Diagnostico GAP_27001_2013_Anexo A V3 Felipe.xlsx]Hoja1'!#REF!</xm:f>
            <x14:dxf>
              <fill>
                <patternFill>
                  <bgColor rgb="FFFFDB43"/>
                </patternFill>
              </fill>
            </x14:dxf>
          </x14:cfRule>
          <x14:cfRule type="containsText" priority="617" operator="containsText" id="{A898F2FA-78D8-475A-A72B-A277AE0E8E29}">
            <xm:f>NOT(ISERROR(SEARCH('\Users\user\Downloads\[Diagnostico GAP_27001_2013_Anexo A V3 Felipe.xlsx]Hoja1'!#REF!,D158)))</xm:f>
            <xm:f>'\Users\user\Downloads\[Diagnostico GAP_27001_2013_Anexo A V3 Felipe.xlsx]Hoja1'!#REF!</xm:f>
            <x14:dxf>
              <fill>
                <patternFill>
                  <bgColor rgb="FFFFAD93"/>
                </patternFill>
              </fill>
            </x14:dxf>
          </x14:cfRule>
          <xm:sqref>D158</xm:sqref>
        </x14:conditionalFormatting>
        <x14:conditionalFormatting xmlns:xm="http://schemas.microsoft.com/office/excel/2006/main">
          <x14:cfRule type="containsText" priority="608" operator="containsText" id="{BD20F54A-8934-405D-9923-671E51D0B8ED}">
            <xm:f>NOT(ISERROR(SEARCH('\Users\user\Downloads\[Diagnostico GAP_27001_2013_Anexo A V3 Felipe.xlsx]Hoja1'!#REF!,C163)))</xm:f>
            <xm:f>'\Users\user\Downloads\[Diagnostico GAP_27001_2013_Anexo A V3 Felipe.xlsx]Hoja1'!#REF!</xm:f>
            <x14:dxf>
              <fill>
                <patternFill>
                  <bgColor rgb="FF33CC33"/>
                </patternFill>
              </fill>
            </x14:dxf>
          </x14:cfRule>
          <x14:cfRule type="containsText" priority="609" operator="containsText" id="{ADCFAD73-96EA-4AFA-B097-71D90B620700}">
            <xm:f>NOT(ISERROR(SEARCH('\Users\user\Downloads\[Diagnostico GAP_27001_2013_Anexo A V3 Felipe.xlsx]Hoja1'!#REF!,C163)))</xm:f>
            <xm:f>'\Users\user\Downloads\[Diagnostico GAP_27001_2013_Anexo A V3 Felipe.xlsx]Hoja1'!#REF!</xm:f>
            <x14:dxf>
              <fill>
                <patternFill>
                  <bgColor rgb="FF66FF66"/>
                </patternFill>
              </fill>
            </x14:dxf>
          </x14:cfRule>
          <x14:cfRule type="containsText" priority="610" operator="containsText" id="{6775B53F-8694-4B71-94E5-62E7378D6BD4}">
            <xm:f>NOT(ISERROR(SEARCH('\Users\user\Downloads\[Diagnostico GAP_27001_2013_Anexo A V3 Felipe.xlsx]Hoja1'!#REF!,C163)))</xm:f>
            <xm:f>'\Users\user\Downloads\[Diagnostico GAP_27001_2013_Anexo A V3 Felipe.xlsx]Hoja1'!#REF!</xm:f>
            <x14:dxf>
              <fill>
                <patternFill>
                  <bgColor rgb="FF99FF99"/>
                </patternFill>
              </fill>
            </x14:dxf>
          </x14:cfRule>
          <x14:cfRule type="containsText" priority="611" operator="containsText" id="{AF47EC59-6834-43CB-807A-C88A06A67723}">
            <xm:f>NOT(ISERROR(SEARCH('\Users\user\Downloads\[Diagnostico GAP_27001_2013_Anexo A V3 Felipe.xlsx]Hoja1'!#REF!,C163)))</xm:f>
            <xm:f>'\Users\user\Downloads\[Diagnostico GAP_27001_2013_Anexo A V3 Felipe.xlsx]Hoja1'!#REF!</xm:f>
            <x14:dxf>
              <fill>
                <patternFill>
                  <bgColor rgb="FFFFDB43"/>
                </patternFill>
              </fill>
            </x14:dxf>
          </x14:cfRule>
          <x14:cfRule type="containsText" priority="612" operator="containsText" id="{9D590C5B-E8BB-4173-96C8-5AC923C2C51F}">
            <xm:f>NOT(ISERROR(SEARCH('\Users\user\Downloads\[Diagnostico GAP_27001_2013_Anexo A V3 Felipe.xlsx]Hoja1'!#REF!,C163)))</xm:f>
            <xm:f>'\Users\user\Downloads\[Diagnostico GAP_27001_2013_Anexo A V3 Felipe.xlsx]Hoja1'!#REF!</xm:f>
            <x14:dxf>
              <fill>
                <patternFill>
                  <bgColor rgb="FFFFAD93"/>
                </patternFill>
              </fill>
            </x14:dxf>
          </x14:cfRule>
          <xm:sqref>C163</xm:sqref>
        </x14:conditionalFormatting>
        <x14:conditionalFormatting xmlns:xm="http://schemas.microsoft.com/office/excel/2006/main">
          <x14:cfRule type="containsText" priority="603" operator="containsText" id="{6C1D4972-04BE-4325-B229-6590963A83A6}">
            <xm:f>NOT(ISERROR(SEARCH('\Users\user\Downloads\[Diagnostico GAP_27001_2013_Anexo A V3 Felipe.xlsx]Hoja1'!#REF!,D163)))</xm:f>
            <xm:f>'\Users\user\Downloads\[Diagnostico GAP_27001_2013_Anexo A V3 Felipe.xlsx]Hoja1'!#REF!</xm:f>
            <x14:dxf>
              <fill>
                <patternFill>
                  <bgColor rgb="FF33CC33"/>
                </patternFill>
              </fill>
            </x14:dxf>
          </x14:cfRule>
          <x14:cfRule type="containsText" priority="604" operator="containsText" id="{685D4873-CC81-4B46-A243-88B7130635DC}">
            <xm:f>NOT(ISERROR(SEARCH('\Users\user\Downloads\[Diagnostico GAP_27001_2013_Anexo A V3 Felipe.xlsx]Hoja1'!#REF!,D163)))</xm:f>
            <xm:f>'\Users\user\Downloads\[Diagnostico GAP_27001_2013_Anexo A V3 Felipe.xlsx]Hoja1'!#REF!</xm:f>
            <x14:dxf>
              <fill>
                <patternFill>
                  <bgColor rgb="FF66FF66"/>
                </patternFill>
              </fill>
            </x14:dxf>
          </x14:cfRule>
          <x14:cfRule type="containsText" priority="605" operator="containsText" id="{48D5927A-687E-4043-827D-2449D5D27B02}">
            <xm:f>NOT(ISERROR(SEARCH('\Users\user\Downloads\[Diagnostico GAP_27001_2013_Anexo A V3 Felipe.xlsx]Hoja1'!#REF!,D163)))</xm:f>
            <xm:f>'\Users\user\Downloads\[Diagnostico GAP_27001_2013_Anexo A V3 Felipe.xlsx]Hoja1'!#REF!</xm:f>
            <x14:dxf>
              <fill>
                <patternFill>
                  <bgColor rgb="FF99FF99"/>
                </patternFill>
              </fill>
            </x14:dxf>
          </x14:cfRule>
          <x14:cfRule type="containsText" priority="606" operator="containsText" id="{F88C5039-72D0-497E-96CD-8DF3B908EAA2}">
            <xm:f>NOT(ISERROR(SEARCH('\Users\user\Downloads\[Diagnostico GAP_27001_2013_Anexo A V3 Felipe.xlsx]Hoja1'!#REF!,D163)))</xm:f>
            <xm:f>'\Users\user\Downloads\[Diagnostico GAP_27001_2013_Anexo A V3 Felipe.xlsx]Hoja1'!#REF!</xm:f>
            <x14:dxf>
              <fill>
                <patternFill>
                  <bgColor rgb="FFFFDB43"/>
                </patternFill>
              </fill>
            </x14:dxf>
          </x14:cfRule>
          <x14:cfRule type="containsText" priority="607" operator="containsText" id="{DE424017-1C9D-4395-951E-9CBA99852875}">
            <xm:f>NOT(ISERROR(SEARCH('\Users\user\Downloads\[Diagnostico GAP_27001_2013_Anexo A V3 Felipe.xlsx]Hoja1'!#REF!,D163)))</xm:f>
            <xm:f>'\Users\user\Downloads\[Diagnostico GAP_27001_2013_Anexo A V3 Felipe.xlsx]Hoja1'!#REF!</xm:f>
            <x14:dxf>
              <fill>
                <patternFill>
                  <bgColor rgb="FFFFAD93"/>
                </patternFill>
              </fill>
            </x14:dxf>
          </x14:cfRule>
          <xm:sqref>D163</xm:sqref>
        </x14:conditionalFormatting>
        <x14:conditionalFormatting xmlns:xm="http://schemas.microsoft.com/office/excel/2006/main">
          <x14:cfRule type="containsText" priority="598" operator="containsText" id="{453CC01D-7A59-43A3-800D-7F94B70F872C}">
            <xm:f>NOT(ISERROR(SEARCH('\Users\user\Downloads\[Diagnostico GAP_27001_2013_Anexo A V3 Felipe.xlsx]Hoja1'!#REF!,E163)))</xm:f>
            <xm:f>'\Users\user\Downloads\[Diagnostico GAP_27001_2013_Anexo A V3 Felipe.xlsx]Hoja1'!#REF!</xm:f>
            <x14:dxf>
              <fill>
                <patternFill>
                  <bgColor rgb="FF33CC33"/>
                </patternFill>
              </fill>
            </x14:dxf>
          </x14:cfRule>
          <x14:cfRule type="containsText" priority="599" operator="containsText" id="{8ED085F3-0167-411D-98A6-0C9D70EFD299}">
            <xm:f>NOT(ISERROR(SEARCH('\Users\user\Downloads\[Diagnostico GAP_27001_2013_Anexo A V3 Felipe.xlsx]Hoja1'!#REF!,E163)))</xm:f>
            <xm:f>'\Users\user\Downloads\[Diagnostico GAP_27001_2013_Anexo A V3 Felipe.xlsx]Hoja1'!#REF!</xm:f>
            <x14:dxf>
              <fill>
                <patternFill>
                  <bgColor rgb="FF66FF66"/>
                </patternFill>
              </fill>
            </x14:dxf>
          </x14:cfRule>
          <x14:cfRule type="containsText" priority="600" operator="containsText" id="{BAFD98A6-0A7A-4F10-B233-CB7335B5FBA8}">
            <xm:f>NOT(ISERROR(SEARCH('\Users\user\Downloads\[Diagnostico GAP_27001_2013_Anexo A V3 Felipe.xlsx]Hoja1'!#REF!,E163)))</xm:f>
            <xm:f>'\Users\user\Downloads\[Diagnostico GAP_27001_2013_Anexo A V3 Felipe.xlsx]Hoja1'!#REF!</xm:f>
            <x14:dxf>
              <fill>
                <patternFill>
                  <bgColor rgb="FF99FF99"/>
                </patternFill>
              </fill>
            </x14:dxf>
          </x14:cfRule>
          <x14:cfRule type="containsText" priority="601" operator="containsText" id="{55256422-1D74-4F26-A578-58E125AF4708}">
            <xm:f>NOT(ISERROR(SEARCH('\Users\user\Downloads\[Diagnostico GAP_27001_2013_Anexo A V3 Felipe.xlsx]Hoja1'!#REF!,E163)))</xm:f>
            <xm:f>'\Users\user\Downloads\[Diagnostico GAP_27001_2013_Anexo A V3 Felipe.xlsx]Hoja1'!#REF!</xm:f>
            <x14:dxf>
              <fill>
                <patternFill>
                  <bgColor rgb="FFFFDB43"/>
                </patternFill>
              </fill>
            </x14:dxf>
          </x14:cfRule>
          <x14:cfRule type="containsText" priority="602" operator="containsText" id="{EF7DC5D9-C4EB-4EB4-8672-6F7C7C2BA9C4}">
            <xm:f>NOT(ISERROR(SEARCH('\Users\user\Downloads\[Diagnostico GAP_27001_2013_Anexo A V3 Felipe.xlsx]Hoja1'!#REF!,E163)))</xm:f>
            <xm:f>'\Users\user\Downloads\[Diagnostico GAP_27001_2013_Anexo A V3 Felipe.xlsx]Hoja1'!#REF!</xm:f>
            <x14:dxf>
              <fill>
                <patternFill>
                  <bgColor rgb="FFFFAD93"/>
                </patternFill>
              </fill>
            </x14:dxf>
          </x14:cfRule>
          <xm:sqref>E163</xm:sqref>
        </x14:conditionalFormatting>
        <x14:conditionalFormatting xmlns:xm="http://schemas.microsoft.com/office/excel/2006/main">
          <x14:cfRule type="containsText" priority="593" operator="containsText" id="{8E341024-6760-4139-81A6-23D15C82F6FD}">
            <xm:f>NOT(ISERROR(SEARCH('\Users\user\Downloads\[Diagnostico GAP_27001_2013_Anexo A V3 Felipe.xlsx]Hoja1'!#REF!,C165)))</xm:f>
            <xm:f>'\Users\user\Downloads\[Diagnostico GAP_27001_2013_Anexo A V3 Felipe.xlsx]Hoja1'!#REF!</xm:f>
            <x14:dxf>
              <fill>
                <patternFill>
                  <bgColor rgb="FF33CC33"/>
                </patternFill>
              </fill>
            </x14:dxf>
          </x14:cfRule>
          <x14:cfRule type="containsText" priority="594" operator="containsText" id="{A934F63C-35A6-4EAA-8587-C6EC7039A500}">
            <xm:f>NOT(ISERROR(SEARCH('\Users\user\Downloads\[Diagnostico GAP_27001_2013_Anexo A V3 Felipe.xlsx]Hoja1'!#REF!,C165)))</xm:f>
            <xm:f>'\Users\user\Downloads\[Diagnostico GAP_27001_2013_Anexo A V3 Felipe.xlsx]Hoja1'!#REF!</xm:f>
            <x14:dxf>
              <fill>
                <patternFill>
                  <bgColor rgb="FF66FF66"/>
                </patternFill>
              </fill>
            </x14:dxf>
          </x14:cfRule>
          <x14:cfRule type="containsText" priority="595" operator="containsText" id="{526D8E17-37E8-4A57-9B46-9E2CEA57E4BF}">
            <xm:f>NOT(ISERROR(SEARCH('\Users\user\Downloads\[Diagnostico GAP_27001_2013_Anexo A V3 Felipe.xlsx]Hoja1'!#REF!,C165)))</xm:f>
            <xm:f>'\Users\user\Downloads\[Diagnostico GAP_27001_2013_Anexo A V3 Felipe.xlsx]Hoja1'!#REF!</xm:f>
            <x14:dxf>
              <fill>
                <patternFill>
                  <bgColor rgb="FF99FF99"/>
                </patternFill>
              </fill>
            </x14:dxf>
          </x14:cfRule>
          <x14:cfRule type="containsText" priority="596" operator="containsText" id="{03430355-FDFB-4A07-B733-ED2D17553032}">
            <xm:f>NOT(ISERROR(SEARCH('\Users\user\Downloads\[Diagnostico GAP_27001_2013_Anexo A V3 Felipe.xlsx]Hoja1'!#REF!,C165)))</xm:f>
            <xm:f>'\Users\user\Downloads\[Diagnostico GAP_27001_2013_Anexo A V3 Felipe.xlsx]Hoja1'!#REF!</xm:f>
            <x14:dxf>
              <fill>
                <patternFill>
                  <bgColor rgb="FFFFDB43"/>
                </patternFill>
              </fill>
            </x14:dxf>
          </x14:cfRule>
          <x14:cfRule type="containsText" priority="597" operator="containsText" id="{9DBC7A14-5B51-4A59-BEB6-A7A11693C2AD}">
            <xm:f>NOT(ISERROR(SEARCH('\Users\user\Downloads\[Diagnostico GAP_27001_2013_Anexo A V3 Felipe.xlsx]Hoja1'!#REF!,C165)))</xm:f>
            <xm:f>'\Users\user\Downloads\[Diagnostico GAP_27001_2013_Anexo A V3 Felipe.xlsx]Hoja1'!#REF!</xm:f>
            <x14:dxf>
              <fill>
                <patternFill>
                  <bgColor rgb="FFFFAD93"/>
                </patternFill>
              </fill>
            </x14:dxf>
          </x14:cfRule>
          <xm:sqref>C165:C166</xm:sqref>
        </x14:conditionalFormatting>
        <x14:conditionalFormatting xmlns:xm="http://schemas.microsoft.com/office/excel/2006/main">
          <x14:cfRule type="containsText" priority="588" operator="containsText" id="{1E3350DE-7854-461A-824A-7796FEA924D9}">
            <xm:f>NOT(ISERROR(SEARCH('\Users\user\Downloads\[Diagnostico GAP_27001_2013_Anexo A V3 Felipe.xlsx]Hoja1'!#REF!,C167)))</xm:f>
            <xm:f>'\Users\user\Downloads\[Diagnostico GAP_27001_2013_Anexo A V3 Felipe.xlsx]Hoja1'!#REF!</xm:f>
            <x14:dxf>
              <fill>
                <patternFill>
                  <bgColor rgb="FF33CC33"/>
                </patternFill>
              </fill>
            </x14:dxf>
          </x14:cfRule>
          <x14:cfRule type="containsText" priority="589" operator="containsText" id="{FEFDC5A1-D4EC-4AAD-A04C-478BF6F75C58}">
            <xm:f>NOT(ISERROR(SEARCH('\Users\user\Downloads\[Diagnostico GAP_27001_2013_Anexo A V3 Felipe.xlsx]Hoja1'!#REF!,C167)))</xm:f>
            <xm:f>'\Users\user\Downloads\[Diagnostico GAP_27001_2013_Anexo A V3 Felipe.xlsx]Hoja1'!#REF!</xm:f>
            <x14:dxf>
              <fill>
                <patternFill>
                  <bgColor rgb="FF66FF66"/>
                </patternFill>
              </fill>
            </x14:dxf>
          </x14:cfRule>
          <x14:cfRule type="containsText" priority="590" operator="containsText" id="{2C33A2D8-0FA7-473A-99FF-F1068A6DAA8F}">
            <xm:f>NOT(ISERROR(SEARCH('\Users\user\Downloads\[Diagnostico GAP_27001_2013_Anexo A V3 Felipe.xlsx]Hoja1'!#REF!,C167)))</xm:f>
            <xm:f>'\Users\user\Downloads\[Diagnostico GAP_27001_2013_Anexo A V3 Felipe.xlsx]Hoja1'!#REF!</xm:f>
            <x14:dxf>
              <fill>
                <patternFill>
                  <bgColor rgb="FF99FF99"/>
                </patternFill>
              </fill>
            </x14:dxf>
          </x14:cfRule>
          <x14:cfRule type="containsText" priority="591" operator="containsText" id="{50C1E186-E108-49A9-8F84-961EC8434589}">
            <xm:f>NOT(ISERROR(SEARCH('\Users\user\Downloads\[Diagnostico GAP_27001_2013_Anexo A V3 Felipe.xlsx]Hoja1'!#REF!,C167)))</xm:f>
            <xm:f>'\Users\user\Downloads\[Diagnostico GAP_27001_2013_Anexo A V3 Felipe.xlsx]Hoja1'!#REF!</xm:f>
            <x14:dxf>
              <fill>
                <patternFill>
                  <bgColor rgb="FFFFDB43"/>
                </patternFill>
              </fill>
            </x14:dxf>
          </x14:cfRule>
          <x14:cfRule type="containsText" priority="592" operator="containsText" id="{801332F6-E912-44C1-9AC5-4EFC72166BA7}">
            <xm:f>NOT(ISERROR(SEARCH('\Users\user\Downloads\[Diagnostico GAP_27001_2013_Anexo A V3 Felipe.xlsx]Hoja1'!#REF!,C167)))</xm:f>
            <xm:f>'\Users\user\Downloads\[Diagnostico GAP_27001_2013_Anexo A V3 Felipe.xlsx]Hoja1'!#REF!</xm:f>
            <x14:dxf>
              <fill>
                <patternFill>
                  <bgColor rgb="FFFFAD93"/>
                </patternFill>
              </fill>
            </x14:dxf>
          </x14:cfRule>
          <xm:sqref>C167</xm:sqref>
        </x14:conditionalFormatting>
        <x14:conditionalFormatting xmlns:xm="http://schemas.microsoft.com/office/excel/2006/main">
          <x14:cfRule type="containsText" priority="578" operator="containsText" id="{06092CB1-9F79-4083-8FDD-EB8EF96D1A4A}">
            <xm:f>NOT(ISERROR(SEARCH('\Users\user\Downloads\[Diagnostico GAP_27001_2013_Anexo A V3 Felipe.xlsx]Hoja1'!#REF!,E168)))</xm:f>
            <xm:f>'\Users\user\Downloads\[Diagnostico GAP_27001_2013_Anexo A V3 Felipe.xlsx]Hoja1'!#REF!</xm:f>
            <x14:dxf>
              <fill>
                <patternFill>
                  <bgColor rgb="FF33CC33"/>
                </patternFill>
              </fill>
            </x14:dxf>
          </x14:cfRule>
          <x14:cfRule type="containsText" priority="579" operator="containsText" id="{9E93CF3B-66DD-492F-8801-9EA8194C7648}">
            <xm:f>NOT(ISERROR(SEARCH('\Users\user\Downloads\[Diagnostico GAP_27001_2013_Anexo A V3 Felipe.xlsx]Hoja1'!#REF!,E168)))</xm:f>
            <xm:f>'\Users\user\Downloads\[Diagnostico GAP_27001_2013_Anexo A V3 Felipe.xlsx]Hoja1'!#REF!</xm:f>
            <x14:dxf>
              <fill>
                <patternFill>
                  <bgColor rgb="FF66FF66"/>
                </patternFill>
              </fill>
            </x14:dxf>
          </x14:cfRule>
          <x14:cfRule type="containsText" priority="580" operator="containsText" id="{79FB4B44-E15E-4F24-9DBB-1DFB0E47CF31}">
            <xm:f>NOT(ISERROR(SEARCH('\Users\user\Downloads\[Diagnostico GAP_27001_2013_Anexo A V3 Felipe.xlsx]Hoja1'!#REF!,E168)))</xm:f>
            <xm:f>'\Users\user\Downloads\[Diagnostico GAP_27001_2013_Anexo A V3 Felipe.xlsx]Hoja1'!#REF!</xm:f>
            <x14:dxf>
              <fill>
                <patternFill>
                  <bgColor rgb="FF99FF99"/>
                </patternFill>
              </fill>
            </x14:dxf>
          </x14:cfRule>
          <x14:cfRule type="containsText" priority="581" operator="containsText" id="{8F6DB712-A806-4889-A387-DAEB182C9412}">
            <xm:f>NOT(ISERROR(SEARCH('\Users\user\Downloads\[Diagnostico GAP_27001_2013_Anexo A V3 Felipe.xlsx]Hoja1'!#REF!,E168)))</xm:f>
            <xm:f>'\Users\user\Downloads\[Diagnostico GAP_27001_2013_Anexo A V3 Felipe.xlsx]Hoja1'!#REF!</xm:f>
            <x14:dxf>
              <fill>
                <patternFill>
                  <bgColor rgb="FFFFDB43"/>
                </patternFill>
              </fill>
            </x14:dxf>
          </x14:cfRule>
          <x14:cfRule type="containsText" priority="582" operator="containsText" id="{BE33039C-4B02-4B4C-97A7-3E81689EB7EB}">
            <xm:f>NOT(ISERROR(SEARCH('\Users\user\Downloads\[Diagnostico GAP_27001_2013_Anexo A V3 Felipe.xlsx]Hoja1'!#REF!,E168)))</xm:f>
            <xm:f>'\Users\user\Downloads\[Diagnostico GAP_27001_2013_Anexo A V3 Felipe.xlsx]Hoja1'!#REF!</xm:f>
            <x14:dxf>
              <fill>
                <patternFill>
                  <bgColor rgb="FFFFAD93"/>
                </patternFill>
              </fill>
            </x14:dxf>
          </x14:cfRule>
          <xm:sqref>E168</xm:sqref>
        </x14:conditionalFormatting>
        <x14:conditionalFormatting xmlns:xm="http://schemas.microsoft.com/office/excel/2006/main">
          <x14:cfRule type="containsText" priority="583" operator="containsText" id="{19713A87-1F38-4069-8E46-77E6FB639CF7}">
            <xm:f>NOT(ISERROR(SEARCH('\Users\user\Downloads\[Diagnostico GAP_27001_2013_Anexo A V3 Felipe.xlsx]Hoja1'!#REF!,D168)))</xm:f>
            <xm:f>'\Users\user\Downloads\[Diagnostico GAP_27001_2013_Anexo A V3 Felipe.xlsx]Hoja1'!#REF!</xm:f>
            <x14:dxf>
              <fill>
                <patternFill>
                  <bgColor rgb="FF33CC33"/>
                </patternFill>
              </fill>
            </x14:dxf>
          </x14:cfRule>
          <x14:cfRule type="containsText" priority="584" operator="containsText" id="{752B3BC9-D540-4DB0-A245-8130E901280F}">
            <xm:f>NOT(ISERROR(SEARCH('\Users\user\Downloads\[Diagnostico GAP_27001_2013_Anexo A V3 Felipe.xlsx]Hoja1'!#REF!,D168)))</xm:f>
            <xm:f>'\Users\user\Downloads\[Diagnostico GAP_27001_2013_Anexo A V3 Felipe.xlsx]Hoja1'!#REF!</xm:f>
            <x14:dxf>
              <fill>
                <patternFill>
                  <bgColor rgb="FF66FF66"/>
                </patternFill>
              </fill>
            </x14:dxf>
          </x14:cfRule>
          <x14:cfRule type="containsText" priority="585" operator="containsText" id="{1F15863A-C969-40F1-A165-6D37B981B46A}">
            <xm:f>NOT(ISERROR(SEARCH('\Users\user\Downloads\[Diagnostico GAP_27001_2013_Anexo A V3 Felipe.xlsx]Hoja1'!#REF!,D168)))</xm:f>
            <xm:f>'\Users\user\Downloads\[Diagnostico GAP_27001_2013_Anexo A V3 Felipe.xlsx]Hoja1'!#REF!</xm:f>
            <x14:dxf>
              <fill>
                <patternFill>
                  <bgColor rgb="FF99FF99"/>
                </patternFill>
              </fill>
            </x14:dxf>
          </x14:cfRule>
          <x14:cfRule type="containsText" priority="586" operator="containsText" id="{1BF07986-F5FA-4DEE-8C48-3BD10B38C799}">
            <xm:f>NOT(ISERROR(SEARCH('\Users\user\Downloads\[Diagnostico GAP_27001_2013_Anexo A V3 Felipe.xlsx]Hoja1'!#REF!,D168)))</xm:f>
            <xm:f>'\Users\user\Downloads\[Diagnostico GAP_27001_2013_Anexo A V3 Felipe.xlsx]Hoja1'!#REF!</xm:f>
            <x14:dxf>
              <fill>
                <patternFill>
                  <bgColor rgb="FFFFDB43"/>
                </patternFill>
              </fill>
            </x14:dxf>
          </x14:cfRule>
          <x14:cfRule type="containsText" priority="587" operator="containsText" id="{E557185A-8B92-47C1-B3A3-39A83432A67A}">
            <xm:f>NOT(ISERROR(SEARCH('\Users\user\Downloads\[Diagnostico GAP_27001_2013_Anexo A V3 Felipe.xlsx]Hoja1'!#REF!,D168)))</xm:f>
            <xm:f>'\Users\user\Downloads\[Diagnostico GAP_27001_2013_Anexo A V3 Felipe.xlsx]Hoja1'!#REF!</xm:f>
            <x14:dxf>
              <fill>
                <patternFill>
                  <bgColor rgb="FFFFAD93"/>
                </patternFill>
              </fill>
            </x14:dxf>
          </x14:cfRule>
          <xm:sqref>D168</xm:sqref>
        </x14:conditionalFormatting>
        <x14:conditionalFormatting xmlns:xm="http://schemas.microsoft.com/office/excel/2006/main">
          <x14:cfRule type="containsText" priority="573" operator="containsText" id="{56D55873-F8E6-495B-A19F-3111180CCA34}">
            <xm:f>NOT(ISERROR(SEARCH('\Users\user\Downloads\[Diagnostico GAP_27001_2013_Anexo A V3 Felipe.xlsx]Hoja1'!#REF!,C169)))</xm:f>
            <xm:f>'\Users\user\Downloads\[Diagnostico GAP_27001_2013_Anexo A V3 Felipe.xlsx]Hoja1'!#REF!</xm:f>
            <x14:dxf>
              <fill>
                <patternFill>
                  <bgColor rgb="FF33CC33"/>
                </patternFill>
              </fill>
            </x14:dxf>
          </x14:cfRule>
          <x14:cfRule type="containsText" priority="574" operator="containsText" id="{05CE3492-C497-4E14-9A39-F8B9349D7492}">
            <xm:f>NOT(ISERROR(SEARCH('\Users\user\Downloads\[Diagnostico GAP_27001_2013_Anexo A V3 Felipe.xlsx]Hoja1'!#REF!,C169)))</xm:f>
            <xm:f>'\Users\user\Downloads\[Diagnostico GAP_27001_2013_Anexo A V3 Felipe.xlsx]Hoja1'!#REF!</xm:f>
            <x14:dxf>
              <fill>
                <patternFill>
                  <bgColor rgb="FF66FF66"/>
                </patternFill>
              </fill>
            </x14:dxf>
          </x14:cfRule>
          <x14:cfRule type="containsText" priority="575" operator="containsText" id="{46E0B07D-E914-47CD-8DDD-F1D70058A9D4}">
            <xm:f>NOT(ISERROR(SEARCH('\Users\user\Downloads\[Diagnostico GAP_27001_2013_Anexo A V3 Felipe.xlsx]Hoja1'!#REF!,C169)))</xm:f>
            <xm:f>'\Users\user\Downloads\[Diagnostico GAP_27001_2013_Anexo A V3 Felipe.xlsx]Hoja1'!#REF!</xm:f>
            <x14:dxf>
              <fill>
                <patternFill>
                  <bgColor rgb="FF99FF99"/>
                </patternFill>
              </fill>
            </x14:dxf>
          </x14:cfRule>
          <x14:cfRule type="containsText" priority="576" operator="containsText" id="{DA6B7EE4-2C1B-4F10-8CC0-0ADFB7CAF2B5}">
            <xm:f>NOT(ISERROR(SEARCH('\Users\user\Downloads\[Diagnostico GAP_27001_2013_Anexo A V3 Felipe.xlsx]Hoja1'!#REF!,C169)))</xm:f>
            <xm:f>'\Users\user\Downloads\[Diagnostico GAP_27001_2013_Anexo A V3 Felipe.xlsx]Hoja1'!#REF!</xm:f>
            <x14:dxf>
              <fill>
                <patternFill>
                  <bgColor rgb="FFFFDB43"/>
                </patternFill>
              </fill>
            </x14:dxf>
          </x14:cfRule>
          <x14:cfRule type="containsText" priority="577" operator="containsText" id="{1802E135-5E44-48D4-8466-21E349622630}">
            <xm:f>NOT(ISERROR(SEARCH('\Users\user\Downloads\[Diagnostico GAP_27001_2013_Anexo A V3 Felipe.xlsx]Hoja1'!#REF!,C169)))</xm:f>
            <xm:f>'\Users\user\Downloads\[Diagnostico GAP_27001_2013_Anexo A V3 Felipe.xlsx]Hoja1'!#REF!</xm:f>
            <x14:dxf>
              <fill>
                <patternFill>
                  <bgColor rgb="FFFFAD93"/>
                </patternFill>
              </fill>
            </x14:dxf>
          </x14:cfRule>
          <xm:sqref>C169:C170</xm:sqref>
        </x14:conditionalFormatting>
        <x14:conditionalFormatting xmlns:xm="http://schemas.microsoft.com/office/excel/2006/main">
          <x14:cfRule type="containsText" priority="568" operator="containsText" id="{5F7C386B-60B9-435C-9FAE-DEAD591E5466}">
            <xm:f>NOT(ISERROR(SEARCH('\Users\user\Downloads\[Diagnostico GAP_27001_2013_Anexo A V3 Felipe.xlsx]Hoja1'!#REF!,C174)))</xm:f>
            <xm:f>'\Users\user\Downloads\[Diagnostico GAP_27001_2013_Anexo A V3 Felipe.xlsx]Hoja1'!#REF!</xm:f>
            <x14:dxf>
              <fill>
                <patternFill>
                  <bgColor rgb="FF33CC33"/>
                </patternFill>
              </fill>
            </x14:dxf>
          </x14:cfRule>
          <x14:cfRule type="containsText" priority="569" operator="containsText" id="{87CC2A03-CCC9-40C8-9910-874FE0F1BFF2}">
            <xm:f>NOT(ISERROR(SEARCH('\Users\user\Downloads\[Diagnostico GAP_27001_2013_Anexo A V3 Felipe.xlsx]Hoja1'!#REF!,C174)))</xm:f>
            <xm:f>'\Users\user\Downloads\[Diagnostico GAP_27001_2013_Anexo A V3 Felipe.xlsx]Hoja1'!#REF!</xm:f>
            <x14:dxf>
              <fill>
                <patternFill>
                  <bgColor rgb="FF66FF66"/>
                </patternFill>
              </fill>
            </x14:dxf>
          </x14:cfRule>
          <x14:cfRule type="containsText" priority="570" operator="containsText" id="{24227452-B270-44AE-BFFD-46A44A3F3BF9}">
            <xm:f>NOT(ISERROR(SEARCH('\Users\user\Downloads\[Diagnostico GAP_27001_2013_Anexo A V3 Felipe.xlsx]Hoja1'!#REF!,C174)))</xm:f>
            <xm:f>'\Users\user\Downloads\[Diagnostico GAP_27001_2013_Anexo A V3 Felipe.xlsx]Hoja1'!#REF!</xm:f>
            <x14:dxf>
              <fill>
                <patternFill>
                  <bgColor rgb="FF99FF99"/>
                </patternFill>
              </fill>
            </x14:dxf>
          </x14:cfRule>
          <x14:cfRule type="containsText" priority="571" operator="containsText" id="{BD25D9B1-8684-4ECE-9BF7-0E3D9AF98D63}">
            <xm:f>NOT(ISERROR(SEARCH('\Users\user\Downloads\[Diagnostico GAP_27001_2013_Anexo A V3 Felipe.xlsx]Hoja1'!#REF!,C174)))</xm:f>
            <xm:f>'\Users\user\Downloads\[Diagnostico GAP_27001_2013_Anexo A V3 Felipe.xlsx]Hoja1'!#REF!</xm:f>
            <x14:dxf>
              <fill>
                <patternFill>
                  <bgColor rgb="FFFFDB43"/>
                </patternFill>
              </fill>
            </x14:dxf>
          </x14:cfRule>
          <x14:cfRule type="containsText" priority="572" operator="containsText" id="{415E98C9-F97D-49FE-9E37-E0A00AD7B09A}">
            <xm:f>NOT(ISERROR(SEARCH('\Users\user\Downloads\[Diagnostico GAP_27001_2013_Anexo A V3 Felipe.xlsx]Hoja1'!#REF!,C174)))</xm:f>
            <xm:f>'\Users\user\Downloads\[Diagnostico GAP_27001_2013_Anexo A V3 Felipe.xlsx]Hoja1'!#REF!</xm:f>
            <x14:dxf>
              <fill>
                <patternFill>
                  <bgColor rgb="FFFFAD93"/>
                </patternFill>
              </fill>
            </x14:dxf>
          </x14:cfRule>
          <xm:sqref>C174:C175</xm:sqref>
        </x14:conditionalFormatting>
        <x14:conditionalFormatting xmlns:xm="http://schemas.microsoft.com/office/excel/2006/main">
          <x14:cfRule type="containsText" priority="563" operator="containsText" id="{4BE6BEF9-C2E9-4478-9231-94137D6FB377}">
            <xm:f>NOT(ISERROR(SEARCH('\Users\user\Downloads\[Diagnostico GAP_27001_2013_Anexo A V3 Felipe.xlsx]Hoja1'!#REF!,D174)))</xm:f>
            <xm:f>'\Users\user\Downloads\[Diagnostico GAP_27001_2013_Anexo A V3 Felipe.xlsx]Hoja1'!#REF!</xm:f>
            <x14:dxf>
              <fill>
                <patternFill>
                  <bgColor rgb="FF33CC33"/>
                </patternFill>
              </fill>
            </x14:dxf>
          </x14:cfRule>
          <x14:cfRule type="containsText" priority="564" operator="containsText" id="{D1B37603-67B7-4C99-897B-F3FF16885216}">
            <xm:f>NOT(ISERROR(SEARCH('\Users\user\Downloads\[Diagnostico GAP_27001_2013_Anexo A V3 Felipe.xlsx]Hoja1'!#REF!,D174)))</xm:f>
            <xm:f>'\Users\user\Downloads\[Diagnostico GAP_27001_2013_Anexo A V3 Felipe.xlsx]Hoja1'!#REF!</xm:f>
            <x14:dxf>
              <fill>
                <patternFill>
                  <bgColor rgb="FF66FF66"/>
                </patternFill>
              </fill>
            </x14:dxf>
          </x14:cfRule>
          <x14:cfRule type="containsText" priority="565" operator="containsText" id="{83268B28-593D-454A-9EA7-F4D3C0BC5C8F}">
            <xm:f>NOT(ISERROR(SEARCH('\Users\user\Downloads\[Diagnostico GAP_27001_2013_Anexo A V3 Felipe.xlsx]Hoja1'!#REF!,D174)))</xm:f>
            <xm:f>'\Users\user\Downloads\[Diagnostico GAP_27001_2013_Anexo A V3 Felipe.xlsx]Hoja1'!#REF!</xm:f>
            <x14:dxf>
              <fill>
                <patternFill>
                  <bgColor rgb="FF99FF99"/>
                </patternFill>
              </fill>
            </x14:dxf>
          </x14:cfRule>
          <x14:cfRule type="containsText" priority="566" operator="containsText" id="{D33248E6-2E92-4383-B6AC-611CD5ADFAF5}">
            <xm:f>NOT(ISERROR(SEARCH('\Users\user\Downloads\[Diagnostico GAP_27001_2013_Anexo A V3 Felipe.xlsx]Hoja1'!#REF!,D174)))</xm:f>
            <xm:f>'\Users\user\Downloads\[Diagnostico GAP_27001_2013_Anexo A V3 Felipe.xlsx]Hoja1'!#REF!</xm:f>
            <x14:dxf>
              <fill>
                <patternFill>
                  <bgColor rgb="FFFFDB43"/>
                </patternFill>
              </fill>
            </x14:dxf>
          </x14:cfRule>
          <x14:cfRule type="containsText" priority="567" operator="containsText" id="{D20938E9-ED3C-4FF5-896D-083414A1DF19}">
            <xm:f>NOT(ISERROR(SEARCH('\Users\user\Downloads\[Diagnostico GAP_27001_2013_Anexo A V3 Felipe.xlsx]Hoja1'!#REF!,D174)))</xm:f>
            <xm:f>'\Users\user\Downloads\[Diagnostico GAP_27001_2013_Anexo A V3 Felipe.xlsx]Hoja1'!#REF!</xm:f>
            <x14:dxf>
              <fill>
                <patternFill>
                  <bgColor rgb="FFFFAD93"/>
                </patternFill>
              </fill>
            </x14:dxf>
          </x14:cfRule>
          <xm:sqref>D174</xm:sqref>
        </x14:conditionalFormatting>
        <x14:conditionalFormatting xmlns:xm="http://schemas.microsoft.com/office/excel/2006/main">
          <x14:cfRule type="containsText" priority="558" operator="containsText" id="{06973FAF-E9E1-4B9F-AB08-860D314B0D6C}">
            <xm:f>NOT(ISERROR(SEARCH('\Users\user\Downloads\[Diagnostico GAP_27001_2013_Anexo A V3 Felipe.xlsx]Hoja1'!#REF!,E174)))</xm:f>
            <xm:f>'\Users\user\Downloads\[Diagnostico GAP_27001_2013_Anexo A V3 Felipe.xlsx]Hoja1'!#REF!</xm:f>
            <x14:dxf>
              <fill>
                <patternFill>
                  <bgColor rgb="FF33CC33"/>
                </patternFill>
              </fill>
            </x14:dxf>
          </x14:cfRule>
          <x14:cfRule type="containsText" priority="559" operator="containsText" id="{7E6EDA32-BDFB-4B3D-B795-EE70C81D6312}">
            <xm:f>NOT(ISERROR(SEARCH('\Users\user\Downloads\[Diagnostico GAP_27001_2013_Anexo A V3 Felipe.xlsx]Hoja1'!#REF!,E174)))</xm:f>
            <xm:f>'\Users\user\Downloads\[Diagnostico GAP_27001_2013_Anexo A V3 Felipe.xlsx]Hoja1'!#REF!</xm:f>
            <x14:dxf>
              <fill>
                <patternFill>
                  <bgColor rgb="FF66FF66"/>
                </patternFill>
              </fill>
            </x14:dxf>
          </x14:cfRule>
          <x14:cfRule type="containsText" priority="560" operator="containsText" id="{F909F4F3-571F-466B-8C45-F832521F702E}">
            <xm:f>NOT(ISERROR(SEARCH('\Users\user\Downloads\[Diagnostico GAP_27001_2013_Anexo A V3 Felipe.xlsx]Hoja1'!#REF!,E174)))</xm:f>
            <xm:f>'\Users\user\Downloads\[Diagnostico GAP_27001_2013_Anexo A V3 Felipe.xlsx]Hoja1'!#REF!</xm:f>
            <x14:dxf>
              <fill>
                <patternFill>
                  <bgColor rgb="FF99FF99"/>
                </patternFill>
              </fill>
            </x14:dxf>
          </x14:cfRule>
          <x14:cfRule type="containsText" priority="561" operator="containsText" id="{E0A2E882-B301-4F33-9F7A-78D4EB067894}">
            <xm:f>NOT(ISERROR(SEARCH('\Users\user\Downloads\[Diagnostico GAP_27001_2013_Anexo A V3 Felipe.xlsx]Hoja1'!#REF!,E174)))</xm:f>
            <xm:f>'\Users\user\Downloads\[Diagnostico GAP_27001_2013_Anexo A V3 Felipe.xlsx]Hoja1'!#REF!</xm:f>
            <x14:dxf>
              <fill>
                <patternFill>
                  <bgColor rgb="FFFFDB43"/>
                </patternFill>
              </fill>
            </x14:dxf>
          </x14:cfRule>
          <x14:cfRule type="containsText" priority="562" operator="containsText" id="{0EDB26BA-0F5A-4F1F-9A22-CCC3275BB1A5}">
            <xm:f>NOT(ISERROR(SEARCH('\Users\user\Downloads\[Diagnostico GAP_27001_2013_Anexo A V3 Felipe.xlsx]Hoja1'!#REF!,E174)))</xm:f>
            <xm:f>'\Users\user\Downloads\[Diagnostico GAP_27001_2013_Anexo A V3 Felipe.xlsx]Hoja1'!#REF!</xm:f>
            <x14:dxf>
              <fill>
                <patternFill>
                  <bgColor rgb="FFFFAD93"/>
                </patternFill>
              </fill>
            </x14:dxf>
          </x14:cfRule>
          <xm:sqref>E174</xm:sqref>
        </x14:conditionalFormatting>
        <x14:conditionalFormatting xmlns:xm="http://schemas.microsoft.com/office/excel/2006/main">
          <x14:cfRule type="containsText" priority="553" operator="containsText" id="{C3E35AEE-96AC-4D93-A82A-FBA2EB9BBADA}">
            <xm:f>NOT(ISERROR(SEARCH('\Users\user\Downloads\[Diagnostico GAP_27001_2013_Anexo A V3 Felipe.xlsx]Hoja1'!#REF!,C176)))</xm:f>
            <xm:f>'\Users\user\Downloads\[Diagnostico GAP_27001_2013_Anexo A V3 Felipe.xlsx]Hoja1'!#REF!</xm:f>
            <x14:dxf>
              <fill>
                <patternFill>
                  <bgColor rgb="FF33CC33"/>
                </patternFill>
              </fill>
            </x14:dxf>
          </x14:cfRule>
          <x14:cfRule type="containsText" priority="554" operator="containsText" id="{C4E48060-D327-475B-A31C-DA337029C10A}">
            <xm:f>NOT(ISERROR(SEARCH('\Users\user\Downloads\[Diagnostico GAP_27001_2013_Anexo A V3 Felipe.xlsx]Hoja1'!#REF!,C176)))</xm:f>
            <xm:f>'\Users\user\Downloads\[Diagnostico GAP_27001_2013_Anexo A V3 Felipe.xlsx]Hoja1'!#REF!</xm:f>
            <x14:dxf>
              <fill>
                <patternFill>
                  <bgColor rgb="FF66FF66"/>
                </patternFill>
              </fill>
            </x14:dxf>
          </x14:cfRule>
          <x14:cfRule type="containsText" priority="555" operator="containsText" id="{5ABC11C3-4EFE-4476-B2E4-8F5A895DEBDE}">
            <xm:f>NOT(ISERROR(SEARCH('\Users\user\Downloads\[Diagnostico GAP_27001_2013_Anexo A V3 Felipe.xlsx]Hoja1'!#REF!,C176)))</xm:f>
            <xm:f>'\Users\user\Downloads\[Diagnostico GAP_27001_2013_Anexo A V3 Felipe.xlsx]Hoja1'!#REF!</xm:f>
            <x14:dxf>
              <fill>
                <patternFill>
                  <bgColor rgb="FF99FF99"/>
                </patternFill>
              </fill>
            </x14:dxf>
          </x14:cfRule>
          <x14:cfRule type="containsText" priority="556" operator="containsText" id="{038C8146-B547-4652-88F4-6D1A7BC5AC59}">
            <xm:f>NOT(ISERROR(SEARCH('\Users\user\Downloads\[Diagnostico GAP_27001_2013_Anexo A V3 Felipe.xlsx]Hoja1'!#REF!,C176)))</xm:f>
            <xm:f>'\Users\user\Downloads\[Diagnostico GAP_27001_2013_Anexo A V3 Felipe.xlsx]Hoja1'!#REF!</xm:f>
            <x14:dxf>
              <fill>
                <patternFill>
                  <bgColor rgb="FFFFDB43"/>
                </patternFill>
              </fill>
            </x14:dxf>
          </x14:cfRule>
          <x14:cfRule type="containsText" priority="557" operator="containsText" id="{C57BDCDE-10E1-4821-95B9-C5646CE656B0}">
            <xm:f>NOT(ISERROR(SEARCH('\Users\user\Downloads\[Diagnostico GAP_27001_2013_Anexo A V3 Felipe.xlsx]Hoja1'!#REF!,C176)))</xm:f>
            <xm:f>'\Users\user\Downloads\[Diagnostico GAP_27001_2013_Anexo A V3 Felipe.xlsx]Hoja1'!#REF!</xm:f>
            <x14:dxf>
              <fill>
                <patternFill>
                  <bgColor rgb="FFFFAD93"/>
                </patternFill>
              </fill>
            </x14:dxf>
          </x14:cfRule>
          <xm:sqref>C176</xm:sqref>
        </x14:conditionalFormatting>
        <x14:conditionalFormatting xmlns:xm="http://schemas.microsoft.com/office/excel/2006/main">
          <x14:cfRule type="containsText" priority="548" operator="containsText" id="{6DDAD567-C71F-4BEF-9BC3-0A85721F677E}">
            <xm:f>NOT(ISERROR(SEARCH('\Users\user\Downloads\[Diagnostico GAP_27001_2013_Anexo A V3 Felipe.xlsx]Hoja1'!#REF!,C177)))</xm:f>
            <xm:f>'\Users\user\Downloads\[Diagnostico GAP_27001_2013_Anexo A V3 Felipe.xlsx]Hoja1'!#REF!</xm:f>
            <x14:dxf>
              <fill>
                <patternFill>
                  <bgColor rgb="FF33CC33"/>
                </patternFill>
              </fill>
            </x14:dxf>
          </x14:cfRule>
          <x14:cfRule type="containsText" priority="549" operator="containsText" id="{D910E943-4C03-4C46-9DC9-0CA65207ACDF}">
            <xm:f>NOT(ISERROR(SEARCH('\Users\user\Downloads\[Diagnostico GAP_27001_2013_Anexo A V3 Felipe.xlsx]Hoja1'!#REF!,C177)))</xm:f>
            <xm:f>'\Users\user\Downloads\[Diagnostico GAP_27001_2013_Anexo A V3 Felipe.xlsx]Hoja1'!#REF!</xm:f>
            <x14:dxf>
              <fill>
                <patternFill>
                  <bgColor rgb="FF66FF66"/>
                </patternFill>
              </fill>
            </x14:dxf>
          </x14:cfRule>
          <x14:cfRule type="containsText" priority="550" operator="containsText" id="{7D6C7F81-CC05-417E-B03B-E754FAA41139}">
            <xm:f>NOT(ISERROR(SEARCH('\Users\user\Downloads\[Diagnostico GAP_27001_2013_Anexo A V3 Felipe.xlsx]Hoja1'!#REF!,C177)))</xm:f>
            <xm:f>'\Users\user\Downloads\[Diagnostico GAP_27001_2013_Anexo A V3 Felipe.xlsx]Hoja1'!#REF!</xm:f>
            <x14:dxf>
              <fill>
                <patternFill>
                  <bgColor rgb="FF99FF99"/>
                </patternFill>
              </fill>
            </x14:dxf>
          </x14:cfRule>
          <x14:cfRule type="containsText" priority="551" operator="containsText" id="{5573407C-8F2B-4F55-8613-64551F1FA6AF}">
            <xm:f>NOT(ISERROR(SEARCH('\Users\user\Downloads\[Diagnostico GAP_27001_2013_Anexo A V3 Felipe.xlsx]Hoja1'!#REF!,C177)))</xm:f>
            <xm:f>'\Users\user\Downloads\[Diagnostico GAP_27001_2013_Anexo A V3 Felipe.xlsx]Hoja1'!#REF!</xm:f>
            <x14:dxf>
              <fill>
                <patternFill>
                  <bgColor rgb="FFFFDB43"/>
                </patternFill>
              </fill>
            </x14:dxf>
          </x14:cfRule>
          <x14:cfRule type="containsText" priority="552" operator="containsText" id="{7BF10227-A74C-43B5-AC02-546DA2A2C807}">
            <xm:f>NOT(ISERROR(SEARCH('\Users\user\Downloads\[Diagnostico GAP_27001_2013_Anexo A V3 Felipe.xlsx]Hoja1'!#REF!,C177)))</xm:f>
            <xm:f>'\Users\user\Downloads\[Diagnostico GAP_27001_2013_Anexo A V3 Felipe.xlsx]Hoja1'!#REF!</xm:f>
            <x14:dxf>
              <fill>
                <patternFill>
                  <bgColor rgb="FFFFAD93"/>
                </patternFill>
              </fill>
            </x14:dxf>
          </x14:cfRule>
          <xm:sqref>C177</xm:sqref>
        </x14:conditionalFormatting>
        <x14:conditionalFormatting xmlns:xm="http://schemas.microsoft.com/office/excel/2006/main">
          <x14:cfRule type="containsText" priority="543" operator="containsText" id="{E302D201-3EB5-41D9-BCE3-58730BC86C26}">
            <xm:f>NOT(ISERROR(SEARCH('\Users\user\Downloads\[Diagnostico GAP_27001_2013_Anexo A V3 Felipe.xlsx]Hoja1'!#REF!,C178)))</xm:f>
            <xm:f>'\Users\user\Downloads\[Diagnostico GAP_27001_2013_Anexo A V3 Felipe.xlsx]Hoja1'!#REF!</xm:f>
            <x14:dxf>
              <fill>
                <patternFill>
                  <bgColor rgb="FF33CC33"/>
                </patternFill>
              </fill>
            </x14:dxf>
          </x14:cfRule>
          <x14:cfRule type="containsText" priority="544" operator="containsText" id="{D27F5DA3-7607-4012-AE29-EB2AB89AECB4}">
            <xm:f>NOT(ISERROR(SEARCH('\Users\user\Downloads\[Diagnostico GAP_27001_2013_Anexo A V3 Felipe.xlsx]Hoja1'!#REF!,C178)))</xm:f>
            <xm:f>'\Users\user\Downloads\[Diagnostico GAP_27001_2013_Anexo A V3 Felipe.xlsx]Hoja1'!#REF!</xm:f>
            <x14:dxf>
              <fill>
                <patternFill>
                  <bgColor rgb="FF66FF66"/>
                </patternFill>
              </fill>
            </x14:dxf>
          </x14:cfRule>
          <x14:cfRule type="containsText" priority="545" operator="containsText" id="{C19D7142-34E0-442B-AAF0-79C232F05D29}">
            <xm:f>NOT(ISERROR(SEARCH('\Users\user\Downloads\[Diagnostico GAP_27001_2013_Anexo A V3 Felipe.xlsx]Hoja1'!#REF!,C178)))</xm:f>
            <xm:f>'\Users\user\Downloads\[Diagnostico GAP_27001_2013_Anexo A V3 Felipe.xlsx]Hoja1'!#REF!</xm:f>
            <x14:dxf>
              <fill>
                <patternFill>
                  <bgColor rgb="FF99FF99"/>
                </patternFill>
              </fill>
            </x14:dxf>
          </x14:cfRule>
          <x14:cfRule type="containsText" priority="546" operator="containsText" id="{77B9F679-10E6-47C6-A517-F0DFC1DD9696}">
            <xm:f>NOT(ISERROR(SEARCH('\Users\user\Downloads\[Diagnostico GAP_27001_2013_Anexo A V3 Felipe.xlsx]Hoja1'!#REF!,C178)))</xm:f>
            <xm:f>'\Users\user\Downloads\[Diagnostico GAP_27001_2013_Anexo A V3 Felipe.xlsx]Hoja1'!#REF!</xm:f>
            <x14:dxf>
              <fill>
                <patternFill>
                  <bgColor rgb="FFFFDB43"/>
                </patternFill>
              </fill>
            </x14:dxf>
          </x14:cfRule>
          <x14:cfRule type="containsText" priority="547" operator="containsText" id="{3DEAE14E-2F76-4BA1-ACCE-BB661DFEFC4D}">
            <xm:f>NOT(ISERROR(SEARCH('\Users\user\Downloads\[Diagnostico GAP_27001_2013_Anexo A V3 Felipe.xlsx]Hoja1'!#REF!,C178)))</xm:f>
            <xm:f>'\Users\user\Downloads\[Diagnostico GAP_27001_2013_Anexo A V3 Felipe.xlsx]Hoja1'!#REF!</xm:f>
            <x14:dxf>
              <fill>
                <patternFill>
                  <bgColor rgb="FFFFAD93"/>
                </patternFill>
              </fill>
            </x14:dxf>
          </x14:cfRule>
          <xm:sqref>C178</xm:sqref>
        </x14:conditionalFormatting>
        <x14:conditionalFormatting xmlns:xm="http://schemas.microsoft.com/office/excel/2006/main">
          <x14:cfRule type="containsText" priority="538" operator="containsText" id="{F9D6E9A2-362F-4C17-8712-BD098EF7FAF3}">
            <xm:f>NOT(ISERROR(SEARCH('\Users\user\Downloads\[Diagnostico GAP_27001_2013_Anexo A V3 Felipe.xlsx]Hoja1'!#REF!,C179)))</xm:f>
            <xm:f>'\Users\user\Downloads\[Diagnostico GAP_27001_2013_Anexo A V3 Felipe.xlsx]Hoja1'!#REF!</xm:f>
            <x14:dxf>
              <fill>
                <patternFill>
                  <bgColor rgb="FF33CC33"/>
                </patternFill>
              </fill>
            </x14:dxf>
          </x14:cfRule>
          <x14:cfRule type="containsText" priority="539" operator="containsText" id="{81829B55-3D40-4AA7-B584-CC67397FB6F0}">
            <xm:f>NOT(ISERROR(SEARCH('\Users\user\Downloads\[Diagnostico GAP_27001_2013_Anexo A V3 Felipe.xlsx]Hoja1'!#REF!,C179)))</xm:f>
            <xm:f>'\Users\user\Downloads\[Diagnostico GAP_27001_2013_Anexo A V3 Felipe.xlsx]Hoja1'!#REF!</xm:f>
            <x14:dxf>
              <fill>
                <patternFill>
                  <bgColor rgb="FF66FF66"/>
                </patternFill>
              </fill>
            </x14:dxf>
          </x14:cfRule>
          <x14:cfRule type="containsText" priority="540" operator="containsText" id="{1B25F861-ED6E-4D6E-8D05-1DEE1996D1BB}">
            <xm:f>NOT(ISERROR(SEARCH('\Users\user\Downloads\[Diagnostico GAP_27001_2013_Anexo A V3 Felipe.xlsx]Hoja1'!#REF!,C179)))</xm:f>
            <xm:f>'\Users\user\Downloads\[Diagnostico GAP_27001_2013_Anexo A V3 Felipe.xlsx]Hoja1'!#REF!</xm:f>
            <x14:dxf>
              <fill>
                <patternFill>
                  <bgColor rgb="FF99FF99"/>
                </patternFill>
              </fill>
            </x14:dxf>
          </x14:cfRule>
          <x14:cfRule type="containsText" priority="541" operator="containsText" id="{54429884-6D13-4BFB-8811-4C05103E10E1}">
            <xm:f>NOT(ISERROR(SEARCH('\Users\user\Downloads\[Diagnostico GAP_27001_2013_Anexo A V3 Felipe.xlsx]Hoja1'!#REF!,C179)))</xm:f>
            <xm:f>'\Users\user\Downloads\[Diagnostico GAP_27001_2013_Anexo A V3 Felipe.xlsx]Hoja1'!#REF!</xm:f>
            <x14:dxf>
              <fill>
                <patternFill>
                  <bgColor rgb="FFFFDB43"/>
                </patternFill>
              </fill>
            </x14:dxf>
          </x14:cfRule>
          <x14:cfRule type="containsText" priority="542" operator="containsText" id="{C20CF8CD-2955-42AB-9FDB-0D262B92B1F5}">
            <xm:f>NOT(ISERROR(SEARCH('\Users\user\Downloads\[Diagnostico GAP_27001_2013_Anexo A V3 Felipe.xlsx]Hoja1'!#REF!,C179)))</xm:f>
            <xm:f>'\Users\user\Downloads\[Diagnostico GAP_27001_2013_Anexo A V3 Felipe.xlsx]Hoja1'!#REF!</xm:f>
            <x14:dxf>
              <fill>
                <patternFill>
                  <bgColor rgb="FFFFAD93"/>
                </patternFill>
              </fill>
            </x14:dxf>
          </x14:cfRule>
          <xm:sqref>C179</xm:sqref>
        </x14:conditionalFormatting>
        <x14:conditionalFormatting xmlns:xm="http://schemas.microsoft.com/office/excel/2006/main">
          <x14:cfRule type="containsText" priority="533" operator="containsText" id="{334068BC-B46D-4762-A997-90CF42F35132}">
            <xm:f>NOT(ISERROR(SEARCH('\Users\user\Downloads\[Diagnostico GAP_27001_2013_Anexo A V3 Felipe.xlsx]Hoja1'!#REF!,C180)))</xm:f>
            <xm:f>'\Users\user\Downloads\[Diagnostico GAP_27001_2013_Anexo A V3 Felipe.xlsx]Hoja1'!#REF!</xm:f>
            <x14:dxf>
              <fill>
                <patternFill>
                  <bgColor rgb="FF33CC33"/>
                </patternFill>
              </fill>
            </x14:dxf>
          </x14:cfRule>
          <x14:cfRule type="containsText" priority="534" operator="containsText" id="{F7BD6ED7-F2C6-4BF2-9311-9D2BAB2E396B}">
            <xm:f>NOT(ISERROR(SEARCH('\Users\user\Downloads\[Diagnostico GAP_27001_2013_Anexo A V3 Felipe.xlsx]Hoja1'!#REF!,C180)))</xm:f>
            <xm:f>'\Users\user\Downloads\[Diagnostico GAP_27001_2013_Anexo A V3 Felipe.xlsx]Hoja1'!#REF!</xm:f>
            <x14:dxf>
              <fill>
                <patternFill>
                  <bgColor rgb="FF66FF66"/>
                </patternFill>
              </fill>
            </x14:dxf>
          </x14:cfRule>
          <x14:cfRule type="containsText" priority="535" operator="containsText" id="{28D7C1CF-9382-465B-BA3B-994F9794CD86}">
            <xm:f>NOT(ISERROR(SEARCH('\Users\user\Downloads\[Diagnostico GAP_27001_2013_Anexo A V3 Felipe.xlsx]Hoja1'!#REF!,C180)))</xm:f>
            <xm:f>'\Users\user\Downloads\[Diagnostico GAP_27001_2013_Anexo A V3 Felipe.xlsx]Hoja1'!#REF!</xm:f>
            <x14:dxf>
              <fill>
                <patternFill>
                  <bgColor rgb="FF99FF99"/>
                </patternFill>
              </fill>
            </x14:dxf>
          </x14:cfRule>
          <x14:cfRule type="containsText" priority="536" operator="containsText" id="{7CC370DD-C596-4715-BA13-FD7A20F1C3C8}">
            <xm:f>NOT(ISERROR(SEARCH('\Users\user\Downloads\[Diagnostico GAP_27001_2013_Anexo A V3 Felipe.xlsx]Hoja1'!#REF!,C180)))</xm:f>
            <xm:f>'\Users\user\Downloads\[Diagnostico GAP_27001_2013_Anexo A V3 Felipe.xlsx]Hoja1'!#REF!</xm:f>
            <x14:dxf>
              <fill>
                <patternFill>
                  <bgColor rgb="FFFFDB43"/>
                </patternFill>
              </fill>
            </x14:dxf>
          </x14:cfRule>
          <x14:cfRule type="containsText" priority="537" operator="containsText" id="{78491DF6-97AE-4BA7-B4AA-615056EECA0D}">
            <xm:f>NOT(ISERROR(SEARCH('\Users\user\Downloads\[Diagnostico GAP_27001_2013_Anexo A V3 Felipe.xlsx]Hoja1'!#REF!,C180)))</xm:f>
            <xm:f>'\Users\user\Downloads\[Diagnostico GAP_27001_2013_Anexo A V3 Felipe.xlsx]Hoja1'!#REF!</xm:f>
            <x14:dxf>
              <fill>
                <patternFill>
                  <bgColor rgb="FFFFAD93"/>
                </patternFill>
              </fill>
            </x14:dxf>
          </x14:cfRule>
          <xm:sqref>C180</xm:sqref>
        </x14:conditionalFormatting>
        <x14:conditionalFormatting xmlns:xm="http://schemas.microsoft.com/office/excel/2006/main">
          <x14:cfRule type="containsText" priority="528" operator="containsText" id="{CC6EA34D-AE75-4A4E-B0C0-3913D6246EE0}">
            <xm:f>NOT(ISERROR(SEARCH('\Users\user\Downloads\[Diagnostico GAP_27001_2013_Anexo A V3 Felipe.xlsx]Hoja1'!#REF!,C181)))</xm:f>
            <xm:f>'\Users\user\Downloads\[Diagnostico GAP_27001_2013_Anexo A V3 Felipe.xlsx]Hoja1'!#REF!</xm:f>
            <x14:dxf>
              <fill>
                <patternFill>
                  <bgColor rgb="FF33CC33"/>
                </patternFill>
              </fill>
            </x14:dxf>
          </x14:cfRule>
          <x14:cfRule type="containsText" priority="529" operator="containsText" id="{C09A1362-EFC9-4C75-B354-76BEBBB20DD9}">
            <xm:f>NOT(ISERROR(SEARCH('\Users\user\Downloads\[Diagnostico GAP_27001_2013_Anexo A V3 Felipe.xlsx]Hoja1'!#REF!,C181)))</xm:f>
            <xm:f>'\Users\user\Downloads\[Diagnostico GAP_27001_2013_Anexo A V3 Felipe.xlsx]Hoja1'!#REF!</xm:f>
            <x14:dxf>
              <fill>
                <patternFill>
                  <bgColor rgb="FF66FF66"/>
                </patternFill>
              </fill>
            </x14:dxf>
          </x14:cfRule>
          <x14:cfRule type="containsText" priority="530" operator="containsText" id="{C70FD77B-8964-4CB4-841C-70EBD8965B10}">
            <xm:f>NOT(ISERROR(SEARCH('\Users\user\Downloads\[Diagnostico GAP_27001_2013_Anexo A V3 Felipe.xlsx]Hoja1'!#REF!,C181)))</xm:f>
            <xm:f>'\Users\user\Downloads\[Diagnostico GAP_27001_2013_Anexo A V3 Felipe.xlsx]Hoja1'!#REF!</xm:f>
            <x14:dxf>
              <fill>
                <patternFill>
                  <bgColor rgb="FF99FF99"/>
                </patternFill>
              </fill>
            </x14:dxf>
          </x14:cfRule>
          <x14:cfRule type="containsText" priority="531" operator="containsText" id="{1212824E-9B34-40B5-96D8-BF5A273E5719}">
            <xm:f>NOT(ISERROR(SEARCH('\Users\user\Downloads\[Diagnostico GAP_27001_2013_Anexo A V3 Felipe.xlsx]Hoja1'!#REF!,C181)))</xm:f>
            <xm:f>'\Users\user\Downloads\[Diagnostico GAP_27001_2013_Anexo A V3 Felipe.xlsx]Hoja1'!#REF!</xm:f>
            <x14:dxf>
              <fill>
                <patternFill>
                  <bgColor rgb="FFFFDB43"/>
                </patternFill>
              </fill>
            </x14:dxf>
          </x14:cfRule>
          <x14:cfRule type="containsText" priority="532" operator="containsText" id="{034C3852-01C6-4A07-B959-29E7345B1AA1}">
            <xm:f>NOT(ISERROR(SEARCH('\Users\user\Downloads\[Diagnostico GAP_27001_2013_Anexo A V3 Felipe.xlsx]Hoja1'!#REF!,C181)))</xm:f>
            <xm:f>'\Users\user\Downloads\[Diagnostico GAP_27001_2013_Anexo A V3 Felipe.xlsx]Hoja1'!#REF!</xm:f>
            <x14:dxf>
              <fill>
                <patternFill>
                  <bgColor rgb="FFFFAD93"/>
                </patternFill>
              </fill>
            </x14:dxf>
          </x14:cfRule>
          <xm:sqref>C181</xm:sqref>
        </x14:conditionalFormatting>
        <x14:conditionalFormatting xmlns:xm="http://schemas.microsoft.com/office/excel/2006/main">
          <x14:cfRule type="containsText" priority="523" operator="containsText" id="{0B12EDF0-5A51-481F-B82E-F60D19998F4F}">
            <xm:f>NOT(ISERROR(SEARCH('\Users\user\Downloads\[Diagnostico GAP_27001_2013_Anexo A V3 Felipe.xlsx]Hoja1'!#REF!,C182)))</xm:f>
            <xm:f>'\Users\user\Downloads\[Diagnostico GAP_27001_2013_Anexo A V3 Felipe.xlsx]Hoja1'!#REF!</xm:f>
            <x14:dxf>
              <fill>
                <patternFill>
                  <bgColor rgb="FF33CC33"/>
                </patternFill>
              </fill>
            </x14:dxf>
          </x14:cfRule>
          <x14:cfRule type="containsText" priority="524" operator="containsText" id="{71ACB6B8-AF4E-4263-8F88-0D032E1F4BD9}">
            <xm:f>NOT(ISERROR(SEARCH('\Users\user\Downloads\[Diagnostico GAP_27001_2013_Anexo A V3 Felipe.xlsx]Hoja1'!#REF!,C182)))</xm:f>
            <xm:f>'\Users\user\Downloads\[Diagnostico GAP_27001_2013_Anexo A V3 Felipe.xlsx]Hoja1'!#REF!</xm:f>
            <x14:dxf>
              <fill>
                <patternFill>
                  <bgColor rgb="FF66FF66"/>
                </patternFill>
              </fill>
            </x14:dxf>
          </x14:cfRule>
          <x14:cfRule type="containsText" priority="525" operator="containsText" id="{325EE089-2F6A-416C-A8F0-35DEEEC1A956}">
            <xm:f>NOT(ISERROR(SEARCH('\Users\user\Downloads\[Diagnostico GAP_27001_2013_Anexo A V3 Felipe.xlsx]Hoja1'!#REF!,C182)))</xm:f>
            <xm:f>'\Users\user\Downloads\[Diagnostico GAP_27001_2013_Anexo A V3 Felipe.xlsx]Hoja1'!#REF!</xm:f>
            <x14:dxf>
              <fill>
                <patternFill>
                  <bgColor rgb="FF99FF99"/>
                </patternFill>
              </fill>
            </x14:dxf>
          </x14:cfRule>
          <x14:cfRule type="containsText" priority="526" operator="containsText" id="{A45B9F07-499D-4C0E-9FA6-F0FE36E37CBA}">
            <xm:f>NOT(ISERROR(SEARCH('\Users\user\Downloads\[Diagnostico GAP_27001_2013_Anexo A V3 Felipe.xlsx]Hoja1'!#REF!,C182)))</xm:f>
            <xm:f>'\Users\user\Downloads\[Diagnostico GAP_27001_2013_Anexo A V3 Felipe.xlsx]Hoja1'!#REF!</xm:f>
            <x14:dxf>
              <fill>
                <patternFill>
                  <bgColor rgb="FFFFDB43"/>
                </patternFill>
              </fill>
            </x14:dxf>
          </x14:cfRule>
          <x14:cfRule type="containsText" priority="527" operator="containsText" id="{981889CA-4365-4CB0-8FC3-86013F91C247}">
            <xm:f>NOT(ISERROR(SEARCH('\Users\user\Downloads\[Diagnostico GAP_27001_2013_Anexo A V3 Felipe.xlsx]Hoja1'!#REF!,C182)))</xm:f>
            <xm:f>'\Users\user\Downloads\[Diagnostico GAP_27001_2013_Anexo A V3 Felipe.xlsx]Hoja1'!#REF!</xm:f>
            <x14:dxf>
              <fill>
                <patternFill>
                  <bgColor rgb="FFFFAD93"/>
                </patternFill>
              </fill>
            </x14:dxf>
          </x14:cfRule>
          <xm:sqref>C182</xm:sqref>
        </x14:conditionalFormatting>
        <x14:conditionalFormatting xmlns:xm="http://schemas.microsoft.com/office/excel/2006/main">
          <x14:cfRule type="containsText" priority="518" operator="containsText" id="{00DB7F26-C4CC-416E-84F3-A322CC521D60}">
            <xm:f>NOT(ISERROR(SEARCH('\Users\user\Downloads\[Diagnostico GAP_27001_2013_Anexo A V3 Felipe.xlsx]Hoja1'!#REF!,C186)))</xm:f>
            <xm:f>'\Users\user\Downloads\[Diagnostico GAP_27001_2013_Anexo A V3 Felipe.xlsx]Hoja1'!#REF!</xm:f>
            <x14:dxf>
              <fill>
                <patternFill>
                  <bgColor rgb="FF33CC33"/>
                </patternFill>
              </fill>
            </x14:dxf>
          </x14:cfRule>
          <x14:cfRule type="containsText" priority="519" operator="containsText" id="{F70237E9-457A-4FFB-8423-F6101EF66B00}">
            <xm:f>NOT(ISERROR(SEARCH('\Users\user\Downloads\[Diagnostico GAP_27001_2013_Anexo A V3 Felipe.xlsx]Hoja1'!#REF!,C186)))</xm:f>
            <xm:f>'\Users\user\Downloads\[Diagnostico GAP_27001_2013_Anexo A V3 Felipe.xlsx]Hoja1'!#REF!</xm:f>
            <x14:dxf>
              <fill>
                <patternFill>
                  <bgColor rgb="FF66FF66"/>
                </patternFill>
              </fill>
            </x14:dxf>
          </x14:cfRule>
          <x14:cfRule type="containsText" priority="520" operator="containsText" id="{4C312B9F-6823-4470-9ACE-27C9176356D6}">
            <xm:f>NOT(ISERROR(SEARCH('\Users\user\Downloads\[Diagnostico GAP_27001_2013_Anexo A V3 Felipe.xlsx]Hoja1'!#REF!,C186)))</xm:f>
            <xm:f>'\Users\user\Downloads\[Diagnostico GAP_27001_2013_Anexo A V3 Felipe.xlsx]Hoja1'!#REF!</xm:f>
            <x14:dxf>
              <fill>
                <patternFill>
                  <bgColor rgb="FF99FF99"/>
                </patternFill>
              </fill>
            </x14:dxf>
          </x14:cfRule>
          <x14:cfRule type="containsText" priority="521" operator="containsText" id="{90E24357-17D9-48AC-93DF-AD55F3DE0B90}">
            <xm:f>NOT(ISERROR(SEARCH('\Users\user\Downloads\[Diagnostico GAP_27001_2013_Anexo A V3 Felipe.xlsx]Hoja1'!#REF!,C186)))</xm:f>
            <xm:f>'\Users\user\Downloads\[Diagnostico GAP_27001_2013_Anexo A V3 Felipe.xlsx]Hoja1'!#REF!</xm:f>
            <x14:dxf>
              <fill>
                <patternFill>
                  <bgColor rgb="FFFFDB43"/>
                </patternFill>
              </fill>
            </x14:dxf>
          </x14:cfRule>
          <x14:cfRule type="containsText" priority="522" operator="containsText" id="{C89C7B3C-C1EF-4617-BD7B-777FDDF21F51}">
            <xm:f>NOT(ISERROR(SEARCH('\Users\user\Downloads\[Diagnostico GAP_27001_2013_Anexo A V3 Felipe.xlsx]Hoja1'!#REF!,C186)))</xm:f>
            <xm:f>'\Users\user\Downloads\[Diagnostico GAP_27001_2013_Anexo A V3 Felipe.xlsx]Hoja1'!#REF!</xm:f>
            <x14:dxf>
              <fill>
                <patternFill>
                  <bgColor rgb="FFFFAD93"/>
                </patternFill>
              </fill>
            </x14:dxf>
          </x14:cfRule>
          <xm:sqref>C186</xm:sqref>
        </x14:conditionalFormatting>
        <x14:conditionalFormatting xmlns:xm="http://schemas.microsoft.com/office/excel/2006/main">
          <x14:cfRule type="containsText" priority="513" operator="containsText" id="{7FE3CB97-48BE-472E-95D1-A6002882F569}">
            <xm:f>NOT(ISERROR(SEARCH('\Users\user\Downloads\[Diagnostico GAP_27001_2013_Anexo A V3 Felipe.xlsx]Hoja1'!#REF!,D186)))</xm:f>
            <xm:f>'\Users\user\Downloads\[Diagnostico GAP_27001_2013_Anexo A V3 Felipe.xlsx]Hoja1'!#REF!</xm:f>
            <x14:dxf>
              <fill>
                <patternFill>
                  <bgColor rgb="FF33CC33"/>
                </patternFill>
              </fill>
            </x14:dxf>
          </x14:cfRule>
          <x14:cfRule type="containsText" priority="514" operator="containsText" id="{E0782254-19A5-4AEA-86B6-DB5A60E6DE05}">
            <xm:f>NOT(ISERROR(SEARCH('\Users\user\Downloads\[Diagnostico GAP_27001_2013_Anexo A V3 Felipe.xlsx]Hoja1'!#REF!,D186)))</xm:f>
            <xm:f>'\Users\user\Downloads\[Diagnostico GAP_27001_2013_Anexo A V3 Felipe.xlsx]Hoja1'!#REF!</xm:f>
            <x14:dxf>
              <fill>
                <patternFill>
                  <bgColor rgb="FF66FF66"/>
                </patternFill>
              </fill>
            </x14:dxf>
          </x14:cfRule>
          <x14:cfRule type="containsText" priority="515" operator="containsText" id="{3B4CF3F6-13B2-4312-BDB9-D9CE8A4DA6A8}">
            <xm:f>NOT(ISERROR(SEARCH('\Users\user\Downloads\[Diagnostico GAP_27001_2013_Anexo A V3 Felipe.xlsx]Hoja1'!#REF!,D186)))</xm:f>
            <xm:f>'\Users\user\Downloads\[Diagnostico GAP_27001_2013_Anexo A V3 Felipe.xlsx]Hoja1'!#REF!</xm:f>
            <x14:dxf>
              <fill>
                <patternFill>
                  <bgColor rgb="FF99FF99"/>
                </patternFill>
              </fill>
            </x14:dxf>
          </x14:cfRule>
          <x14:cfRule type="containsText" priority="516" operator="containsText" id="{43771344-8F2A-403F-842E-935F3CDEC6BC}">
            <xm:f>NOT(ISERROR(SEARCH('\Users\user\Downloads\[Diagnostico GAP_27001_2013_Anexo A V3 Felipe.xlsx]Hoja1'!#REF!,D186)))</xm:f>
            <xm:f>'\Users\user\Downloads\[Diagnostico GAP_27001_2013_Anexo A V3 Felipe.xlsx]Hoja1'!#REF!</xm:f>
            <x14:dxf>
              <fill>
                <patternFill>
                  <bgColor rgb="FFFFDB43"/>
                </patternFill>
              </fill>
            </x14:dxf>
          </x14:cfRule>
          <x14:cfRule type="containsText" priority="517" operator="containsText" id="{C13EC554-C3A3-4ECE-B1CC-24B4B1F1A259}">
            <xm:f>NOT(ISERROR(SEARCH('\Users\user\Downloads\[Diagnostico GAP_27001_2013_Anexo A V3 Felipe.xlsx]Hoja1'!#REF!,D186)))</xm:f>
            <xm:f>'\Users\user\Downloads\[Diagnostico GAP_27001_2013_Anexo A V3 Felipe.xlsx]Hoja1'!#REF!</xm:f>
            <x14:dxf>
              <fill>
                <patternFill>
                  <bgColor rgb="FFFFAD93"/>
                </patternFill>
              </fill>
            </x14:dxf>
          </x14:cfRule>
          <xm:sqref>D186</xm:sqref>
        </x14:conditionalFormatting>
        <x14:conditionalFormatting xmlns:xm="http://schemas.microsoft.com/office/excel/2006/main">
          <x14:cfRule type="containsText" priority="508" operator="containsText" id="{A6D995CA-B32A-42E1-B193-ABF6CF2238DF}">
            <xm:f>NOT(ISERROR(SEARCH('\Users\user\Downloads\[Diagnostico GAP_27001_2013_Anexo A V3 Felipe.xlsx]Hoja1'!#REF!,E186)))</xm:f>
            <xm:f>'\Users\user\Downloads\[Diagnostico GAP_27001_2013_Anexo A V3 Felipe.xlsx]Hoja1'!#REF!</xm:f>
            <x14:dxf>
              <fill>
                <patternFill>
                  <bgColor rgb="FF33CC33"/>
                </patternFill>
              </fill>
            </x14:dxf>
          </x14:cfRule>
          <x14:cfRule type="containsText" priority="509" operator="containsText" id="{A07F032C-AC1D-4AEB-88A9-94D054120A24}">
            <xm:f>NOT(ISERROR(SEARCH('\Users\user\Downloads\[Diagnostico GAP_27001_2013_Anexo A V3 Felipe.xlsx]Hoja1'!#REF!,E186)))</xm:f>
            <xm:f>'\Users\user\Downloads\[Diagnostico GAP_27001_2013_Anexo A V3 Felipe.xlsx]Hoja1'!#REF!</xm:f>
            <x14:dxf>
              <fill>
                <patternFill>
                  <bgColor rgb="FF66FF66"/>
                </patternFill>
              </fill>
            </x14:dxf>
          </x14:cfRule>
          <x14:cfRule type="containsText" priority="510" operator="containsText" id="{9B593428-A66D-40E6-9D0E-5E9AB45DA2EF}">
            <xm:f>NOT(ISERROR(SEARCH('\Users\user\Downloads\[Diagnostico GAP_27001_2013_Anexo A V3 Felipe.xlsx]Hoja1'!#REF!,E186)))</xm:f>
            <xm:f>'\Users\user\Downloads\[Diagnostico GAP_27001_2013_Anexo A V3 Felipe.xlsx]Hoja1'!#REF!</xm:f>
            <x14:dxf>
              <fill>
                <patternFill>
                  <bgColor rgb="FF99FF99"/>
                </patternFill>
              </fill>
            </x14:dxf>
          </x14:cfRule>
          <x14:cfRule type="containsText" priority="511" operator="containsText" id="{E1BD6C29-6A5A-4992-BA6D-1E1CA326FC3C}">
            <xm:f>NOT(ISERROR(SEARCH('\Users\user\Downloads\[Diagnostico GAP_27001_2013_Anexo A V3 Felipe.xlsx]Hoja1'!#REF!,E186)))</xm:f>
            <xm:f>'\Users\user\Downloads\[Diagnostico GAP_27001_2013_Anexo A V3 Felipe.xlsx]Hoja1'!#REF!</xm:f>
            <x14:dxf>
              <fill>
                <patternFill>
                  <bgColor rgb="FFFFDB43"/>
                </patternFill>
              </fill>
            </x14:dxf>
          </x14:cfRule>
          <x14:cfRule type="containsText" priority="512" operator="containsText" id="{25C8DBA0-022A-4F2A-842A-4498A43F81C7}">
            <xm:f>NOT(ISERROR(SEARCH('\Users\user\Downloads\[Diagnostico GAP_27001_2013_Anexo A V3 Felipe.xlsx]Hoja1'!#REF!,E186)))</xm:f>
            <xm:f>'\Users\user\Downloads\[Diagnostico GAP_27001_2013_Anexo A V3 Felipe.xlsx]Hoja1'!#REF!</xm:f>
            <x14:dxf>
              <fill>
                <patternFill>
                  <bgColor rgb="FFFFAD93"/>
                </patternFill>
              </fill>
            </x14:dxf>
          </x14:cfRule>
          <xm:sqref>E186</xm:sqref>
        </x14:conditionalFormatting>
        <x14:conditionalFormatting xmlns:xm="http://schemas.microsoft.com/office/excel/2006/main">
          <x14:cfRule type="containsText" priority="503" operator="containsText" id="{CA4647F8-6E22-41B2-B4D0-004CECF23FD2}">
            <xm:f>NOT(ISERROR(SEARCH('\Users\user\Downloads\[Diagnostico GAP_27001_2013_Anexo A V3 Felipe.xlsx]Hoja1'!#REF!,C188)))</xm:f>
            <xm:f>'\Users\user\Downloads\[Diagnostico GAP_27001_2013_Anexo A V3 Felipe.xlsx]Hoja1'!#REF!</xm:f>
            <x14:dxf>
              <fill>
                <patternFill>
                  <bgColor rgb="FF33CC33"/>
                </patternFill>
              </fill>
            </x14:dxf>
          </x14:cfRule>
          <x14:cfRule type="containsText" priority="504" operator="containsText" id="{BAF6E149-3AE7-4CFF-9282-C55C43F574E8}">
            <xm:f>NOT(ISERROR(SEARCH('\Users\user\Downloads\[Diagnostico GAP_27001_2013_Anexo A V3 Felipe.xlsx]Hoja1'!#REF!,C188)))</xm:f>
            <xm:f>'\Users\user\Downloads\[Diagnostico GAP_27001_2013_Anexo A V3 Felipe.xlsx]Hoja1'!#REF!</xm:f>
            <x14:dxf>
              <fill>
                <patternFill>
                  <bgColor rgb="FF66FF66"/>
                </patternFill>
              </fill>
            </x14:dxf>
          </x14:cfRule>
          <x14:cfRule type="containsText" priority="505" operator="containsText" id="{A1E6B100-9C21-49B9-A174-25DA60C89483}">
            <xm:f>NOT(ISERROR(SEARCH('\Users\user\Downloads\[Diagnostico GAP_27001_2013_Anexo A V3 Felipe.xlsx]Hoja1'!#REF!,C188)))</xm:f>
            <xm:f>'\Users\user\Downloads\[Diagnostico GAP_27001_2013_Anexo A V3 Felipe.xlsx]Hoja1'!#REF!</xm:f>
            <x14:dxf>
              <fill>
                <patternFill>
                  <bgColor rgb="FF99FF99"/>
                </patternFill>
              </fill>
            </x14:dxf>
          </x14:cfRule>
          <x14:cfRule type="containsText" priority="506" operator="containsText" id="{41633DB5-8F95-4CED-8B37-1BF25FB4C3E4}">
            <xm:f>NOT(ISERROR(SEARCH('\Users\user\Downloads\[Diagnostico GAP_27001_2013_Anexo A V3 Felipe.xlsx]Hoja1'!#REF!,C188)))</xm:f>
            <xm:f>'\Users\user\Downloads\[Diagnostico GAP_27001_2013_Anexo A V3 Felipe.xlsx]Hoja1'!#REF!</xm:f>
            <x14:dxf>
              <fill>
                <patternFill>
                  <bgColor rgb="FFFFDB43"/>
                </patternFill>
              </fill>
            </x14:dxf>
          </x14:cfRule>
          <x14:cfRule type="containsText" priority="507" operator="containsText" id="{8F5C4E79-FB11-4CEB-B359-3302064FDEDF}">
            <xm:f>NOT(ISERROR(SEARCH('\Users\user\Downloads\[Diagnostico GAP_27001_2013_Anexo A V3 Felipe.xlsx]Hoja1'!#REF!,C188)))</xm:f>
            <xm:f>'\Users\user\Downloads\[Diagnostico GAP_27001_2013_Anexo A V3 Felipe.xlsx]Hoja1'!#REF!</xm:f>
            <x14:dxf>
              <fill>
                <patternFill>
                  <bgColor rgb="FFFFAD93"/>
                </patternFill>
              </fill>
            </x14:dxf>
          </x14:cfRule>
          <xm:sqref>C188:C190</xm:sqref>
        </x14:conditionalFormatting>
        <x14:conditionalFormatting xmlns:xm="http://schemas.microsoft.com/office/excel/2006/main">
          <x14:cfRule type="containsText" priority="498" operator="containsText" id="{180AEB1D-C375-48B0-8879-D22F5A6AF82D}">
            <xm:f>NOT(ISERROR(SEARCH('\Users\user\Downloads\[Diagnostico GAP_27001_2013_Anexo A V3 Felipe.xlsx]Hoja1'!#REF!,C192)))</xm:f>
            <xm:f>'\Users\user\Downloads\[Diagnostico GAP_27001_2013_Anexo A V3 Felipe.xlsx]Hoja1'!#REF!</xm:f>
            <x14:dxf>
              <fill>
                <patternFill>
                  <bgColor rgb="FF33CC33"/>
                </patternFill>
              </fill>
            </x14:dxf>
          </x14:cfRule>
          <x14:cfRule type="containsText" priority="499" operator="containsText" id="{CF4CEC23-C19A-4101-A2C0-90A5A643AE46}">
            <xm:f>NOT(ISERROR(SEARCH('\Users\user\Downloads\[Diagnostico GAP_27001_2013_Anexo A V3 Felipe.xlsx]Hoja1'!#REF!,C192)))</xm:f>
            <xm:f>'\Users\user\Downloads\[Diagnostico GAP_27001_2013_Anexo A V3 Felipe.xlsx]Hoja1'!#REF!</xm:f>
            <x14:dxf>
              <fill>
                <patternFill>
                  <bgColor rgb="FF66FF66"/>
                </patternFill>
              </fill>
            </x14:dxf>
          </x14:cfRule>
          <x14:cfRule type="containsText" priority="500" operator="containsText" id="{A8B01BCF-1D5C-454E-A324-0E4A6E3C441B}">
            <xm:f>NOT(ISERROR(SEARCH('\Users\user\Downloads\[Diagnostico GAP_27001_2013_Anexo A V3 Felipe.xlsx]Hoja1'!#REF!,C192)))</xm:f>
            <xm:f>'\Users\user\Downloads\[Diagnostico GAP_27001_2013_Anexo A V3 Felipe.xlsx]Hoja1'!#REF!</xm:f>
            <x14:dxf>
              <fill>
                <patternFill>
                  <bgColor rgb="FF99FF99"/>
                </patternFill>
              </fill>
            </x14:dxf>
          </x14:cfRule>
          <x14:cfRule type="containsText" priority="501" operator="containsText" id="{E7B61C26-D9B0-4393-B4DF-C32EE1B167E2}">
            <xm:f>NOT(ISERROR(SEARCH('\Users\user\Downloads\[Diagnostico GAP_27001_2013_Anexo A V3 Felipe.xlsx]Hoja1'!#REF!,C192)))</xm:f>
            <xm:f>'\Users\user\Downloads\[Diagnostico GAP_27001_2013_Anexo A V3 Felipe.xlsx]Hoja1'!#REF!</xm:f>
            <x14:dxf>
              <fill>
                <patternFill>
                  <bgColor rgb="FFFFDB43"/>
                </patternFill>
              </fill>
            </x14:dxf>
          </x14:cfRule>
          <x14:cfRule type="containsText" priority="502" operator="containsText" id="{66273C7C-9240-44AF-8B7D-B28607D9703A}">
            <xm:f>NOT(ISERROR(SEARCH('\Users\user\Downloads\[Diagnostico GAP_27001_2013_Anexo A V3 Felipe.xlsx]Hoja1'!#REF!,C192)))</xm:f>
            <xm:f>'\Users\user\Downloads\[Diagnostico GAP_27001_2013_Anexo A V3 Felipe.xlsx]Hoja1'!#REF!</xm:f>
            <x14:dxf>
              <fill>
                <patternFill>
                  <bgColor rgb="FFFFAD93"/>
                </patternFill>
              </fill>
            </x14:dxf>
          </x14:cfRule>
          <xm:sqref>C192</xm:sqref>
        </x14:conditionalFormatting>
        <x14:conditionalFormatting xmlns:xm="http://schemas.microsoft.com/office/excel/2006/main">
          <x14:cfRule type="containsText" priority="488" operator="containsText" id="{6B1FCA59-E58C-455A-9B68-AFEA60344352}">
            <xm:f>NOT(ISERROR(SEARCH('\Users\user\Downloads\[Diagnostico GAP_27001_2013_Anexo A V3 Felipe.xlsx]Hoja1'!#REF!,E191)))</xm:f>
            <xm:f>'\Users\user\Downloads\[Diagnostico GAP_27001_2013_Anexo A V3 Felipe.xlsx]Hoja1'!#REF!</xm:f>
            <x14:dxf>
              <fill>
                <patternFill>
                  <bgColor rgb="FF33CC33"/>
                </patternFill>
              </fill>
            </x14:dxf>
          </x14:cfRule>
          <x14:cfRule type="containsText" priority="489" operator="containsText" id="{F6256664-9C8D-461E-8444-B57243E1FA6D}">
            <xm:f>NOT(ISERROR(SEARCH('\Users\user\Downloads\[Diagnostico GAP_27001_2013_Anexo A V3 Felipe.xlsx]Hoja1'!#REF!,E191)))</xm:f>
            <xm:f>'\Users\user\Downloads\[Diagnostico GAP_27001_2013_Anexo A V3 Felipe.xlsx]Hoja1'!#REF!</xm:f>
            <x14:dxf>
              <fill>
                <patternFill>
                  <bgColor rgb="FF66FF66"/>
                </patternFill>
              </fill>
            </x14:dxf>
          </x14:cfRule>
          <x14:cfRule type="containsText" priority="490" operator="containsText" id="{F3AA36EC-5980-4AAF-8816-FEF4052C8513}">
            <xm:f>NOT(ISERROR(SEARCH('\Users\user\Downloads\[Diagnostico GAP_27001_2013_Anexo A V3 Felipe.xlsx]Hoja1'!#REF!,E191)))</xm:f>
            <xm:f>'\Users\user\Downloads\[Diagnostico GAP_27001_2013_Anexo A V3 Felipe.xlsx]Hoja1'!#REF!</xm:f>
            <x14:dxf>
              <fill>
                <patternFill>
                  <bgColor rgb="FF99FF99"/>
                </patternFill>
              </fill>
            </x14:dxf>
          </x14:cfRule>
          <x14:cfRule type="containsText" priority="491" operator="containsText" id="{3071C79A-CEDB-4ADC-9D8D-8E37FBC97BDA}">
            <xm:f>NOT(ISERROR(SEARCH('\Users\user\Downloads\[Diagnostico GAP_27001_2013_Anexo A V3 Felipe.xlsx]Hoja1'!#REF!,E191)))</xm:f>
            <xm:f>'\Users\user\Downloads\[Diagnostico GAP_27001_2013_Anexo A V3 Felipe.xlsx]Hoja1'!#REF!</xm:f>
            <x14:dxf>
              <fill>
                <patternFill>
                  <bgColor rgb="FFFFDB43"/>
                </patternFill>
              </fill>
            </x14:dxf>
          </x14:cfRule>
          <x14:cfRule type="containsText" priority="492" operator="containsText" id="{F8749356-B54B-4A49-A2C7-90F345877F62}">
            <xm:f>NOT(ISERROR(SEARCH('\Users\user\Downloads\[Diagnostico GAP_27001_2013_Anexo A V3 Felipe.xlsx]Hoja1'!#REF!,E191)))</xm:f>
            <xm:f>'\Users\user\Downloads\[Diagnostico GAP_27001_2013_Anexo A V3 Felipe.xlsx]Hoja1'!#REF!</xm:f>
            <x14:dxf>
              <fill>
                <patternFill>
                  <bgColor rgb="FFFFAD93"/>
                </patternFill>
              </fill>
            </x14:dxf>
          </x14:cfRule>
          <xm:sqref>E191</xm:sqref>
        </x14:conditionalFormatting>
        <x14:conditionalFormatting xmlns:xm="http://schemas.microsoft.com/office/excel/2006/main">
          <x14:cfRule type="containsText" priority="493" operator="containsText" id="{B58C92AC-1886-45B3-848D-10E8C2618DBD}">
            <xm:f>NOT(ISERROR(SEARCH('\Users\user\Downloads\[Diagnostico GAP_27001_2013_Anexo A V3 Felipe.xlsx]Hoja1'!#REF!,D191)))</xm:f>
            <xm:f>'\Users\user\Downloads\[Diagnostico GAP_27001_2013_Anexo A V3 Felipe.xlsx]Hoja1'!#REF!</xm:f>
            <x14:dxf>
              <fill>
                <patternFill>
                  <bgColor rgb="FF33CC33"/>
                </patternFill>
              </fill>
            </x14:dxf>
          </x14:cfRule>
          <x14:cfRule type="containsText" priority="494" operator="containsText" id="{053F0B3A-32D4-4E08-8C9B-4FEFD4A4E792}">
            <xm:f>NOT(ISERROR(SEARCH('\Users\user\Downloads\[Diagnostico GAP_27001_2013_Anexo A V3 Felipe.xlsx]Hoja1'!#REF!,D191)))</xm:f>
            <xm:f>'\Users\user\Downloads\[Diagnostico GAP_27001_2013_Anexo A V3 Felipe.xlsx]Hoja1'!#REF!</xm:f>
            <x14:dxf>
              <fill>
                <patternFill>
                  <bgColor rgb="FF66FF66"/>
                </patternFill>
              </fill>
            </x14:dxf>
          </x14:cfRule>
          <x14:cfRule type="containsText" priority="495" operator="containsText" id="{5762D986-06C4-4A30-A164-E330AC84F577}">
            <xm:f>NOT(ISERROR(SEARCH('\Users\user\Downloads\[Diagnostico GAP_27001_2013_Anexo A V3 Felipe.xlsx]Hoja1'!#REF!,D191)))</xm:f>
            <xm:f>'\Users\user\Downloads\[Diagnostico GAP_27001_2013_Anexo A V3 Felipe.xlsx]Hoja1'!#REF!</xm:f>
            <x14:dxf>
              <fill>
                <patternFill>
                  <bgColor rgb="FF99FF99"/>
                </patternFill>
              </fill>
            </x14:dxf>
          </x14:cfRule>
          <x14:cfRule type="containsText" priority="496" operator="containsText" id="{F841103B-5D63-4C19-B647-93573CB42595}">
            <xm:f>NOT(ISERROR(SEARCH('\Users\user\Downloads\[Diagnostico GAP_27001_2013_Anexo A V3 Felipe.xlsx]Hoja1'!#REF!,D191)))</xm:f>
            <xm:f>'\Users\user\Downloads\[Diagnostico GAP_27001_2013_Anexo A V3 Felipe.xlsx]Hoja1'!#REF!</xm:f>
            <x14:dxf>
              <fill>
                <patternFill>
                  <bgColor rgb="FFFFDB43"/>
                </patternFill>
              </fill>
            </x14:dxf>
          </x14:cfRule>
          <x14:cfRule type="containsText" priority="497" operator="containsText" id="{A86A3872-6922-44AE-8480-7E53BF5B1A4D}">
            <xm:f>NOT(ISERROR(SEARCH('\Users\user\Downloads\[Diagnostico GAP_27001_2013_Anexo A V3 Felipe.xlsx]Hoja1'!#REF!,D191)))</xm:f>
            <xm:f>'\Users\user\Downloads\[Diagnostico GAP_27001_2013_Anexo A V3 Felipe.xlsx]Hoja1'!#REF!</xm:f>
            <x14:dxf>
              <fill>
                <patternFill>
                  <bgColor rgb="FFFFAD93"/>
                </patternFill>
              </fill>
            </x14:dxf>
          </x14:cfRule>
          <xm:sqref>D191</xm:sqref>
        </x14:conditionalFormatting>
        <x14:conditionalFormatting xmlns:xm="http://schemas.microsoft.com/office/excel/2006/main">
          <x14:cfRule type="containsText" priority="483" operator="containsText" id="{7AD436ED-C6EC-4333-82E2-0BA0AA96C7C9}">
            <xm:f>NOT(ISERROR(SEARCH('\Users\user\Downloads\[Diagnostico GAP_27001_2013_Anexo A V3 Felipe.xlsx]Hoja1'!#REF!,C196)))</xm:f>
            <xm:f>'\Users\user\Downloads\[Diagnostico GAP_27001_2013_Anexo A V3 Felipe.xlsx]Hoja1'!#REF!</xm:f>
            <x14:dxf>
              <fill>
                <patternFill>
                  <bgColor rgb="FF33CC33"/>
                </patternFill>
              </fill>
            </x14:dxf>
          </x14:cfRule>
          <x14:cfRule type="containsText" priority="484" operator="containsText" id="{39477776-18E5-4A9E-AA46-7B086DB00F31}">
            <xm:f>NOT(ISERROR(SEARCH('\Users\user\Downloads\[Diagnostico GAP_27001_2013_Anexo A V3 Felipe.xlsx]Hoja1'!#REF!,C196)))</xm:f>
            <xm:f>'\Users\user\Downloads\[Diagnostico GAP_27001_2013_Anexo A V3 Felipe.xlsx]Hoja1'!#REF!</xm:f>
            <x14:dxf>
              <fill>
                <patternFill>
                  <bgColor rgb="FF66FF66"/>
                </patternFill>
              </fill>
            </x14:dxf>
          </x14:cfRule>
          <x14:cfRule type="containsText" priority="485" operator="containsText" id="{04BE8CFA-2CA1-4BAF-96CF-12CF0AAA9073}">
            <xm:f>NOT(ISERROR(SEARCH('\Users\user\Downloads\[Diagnostico GAP_27001_2013_Anexo A V3 Felipe.xlsx]Hoja1'!#REF!,C196)))</xm:f>
            <xm:f>'\Users\user\Downloads\[Diagnostico GAP_27001_2013_Anexo A V3 Felipe.xlsx]Hoja1'!#REF!</xm:f>
            <x14:dxf>
              <fill>
                <patternFill>
                  <bgColor rgb="FF99FF99"/>
                </patternFill>
              </fill>
            </x14:dxf>
          </x14:cfRule>
          <x14:cfRule type="containsText" priority="486" operator="containsText" id="{2A5A378A-4B00-4C21-9C22-FC3E30423487}">
            <xm:f>NOT(ISERROR(SEARCH('\Users\user\Downloads\[Diagnostico GAP_27001_2013_Anexo A V3 Felipe.xlsx]Hoja1'!#REF!,C196)))</xm:f>
            <xm:f>'\Users\user\Downloads\[Diagnostico GAP_27001_2013_Anexo A V3 Felipe.xlsx]Hoja1'!#REF!</xm:f>
            <x14:dxf>
              <fill>
                <patternFill>
                  <bgColor rgb="FFFFDB43"/>
                </patternFill>
              </fill>
            </x14:dxf>
          </x14:cfRule>
          <x14:cfRule type="containsText" priority="487" operator="containsText" id="{2D21C035-17B2-480B-B615-01C364975B3D}">
            <xm:f>NOT(ISERROR(SEARCH('\Users\user\Downloads\[Diagnostico GAP_27001_2013_Anexo A V3 Felipe.xlsx]Hoja1'!#REF!,C196)))</xm:f>
            <xm:f>'\Users\user\Downloads\[Diagnostico GAP_27001_2013_Anexo A V3 Felipe.xlsx]Hoja1'!#REF!</xm:f>
            <x14:dxf>
              <fill>
                <patternFill>
                  <bgColor rgb="FFFFAD93"/>
                </patternFill>
              </fill>
            </x14:dxf>
          </x14:cfRule>
          <xm:sqref>C196</xm:sqref>
        </x14:conditionalFormatting>
        <x14:conditionalFormatting xmlns:xm="http://schemas.microsoft.com/office/excel/2006/main">
          <x14:cfRule type="containsText" priority="478" operator="containsText" id="{D3362E2E-9A6B-4446-ADE6-6F0D50D22788}">
            <xm:f>NOT(ISERROR(SEARCH('\Users\user\Downloads\[Diagnostico GAP_27001_2013_Anexo A V3 Felipe.xlsx]Hoja1'!#REF!,D196)))</xm:f>
            <xm:f>'\Users\user\Downloads\[Diagnostico GAP_27001_2013_Anexo A V3 Felipe.xlsx]Hoja1'!#REF!</xm:f>
            <x14:dxf>
              <fill>
                <patternFill>
                  <bgColor rgb="FF33CC33"/>
                </patternFill>
              </fill>
            </x14:dxf>
          </x14:cfRule>
          <x14:cfRule type="containsText" priority="479" operator="containsText" id="{6C0B7C1F-08C9-414B-BDB2-C01FDBC5CBA5}">
            <xm:f>NOT(ISERROR(SEARCH('\Users\user\Downloads\[Diagnostico GAP_27001_2013_Anexo A V3 Felipe.xlsx]Hoja1'!#REF!,D196)))</xm:f>
            <xm:f>'\Users\user\Downloads\[Diagnostico GAP_27001_2013_Anexo A V3 Felipe.xlsx]Hoja1'!#REF!</xm:f>
            <x14:dxf>
              <fill>
                <patternFill>
                  <bgColor rgb="FF66FF66"/>
                </patternFill>
              </fill>
            </x14:dxf>
          </x14:cfRule>
          <x14:cfRule type="containsText" priority="480" operator="containsText" id="{E37AC373-1E3E-4F2E-834A-15E2FB4A5A7B}">
            <xm:f>NOT(ISERROR(SEARCH('\Users\user\Downloads\[Diagnostico GAP_27001_2013_Anexo A V3 Felipe.xlsx]Hoja1'!#REF!,D196)))</xm:f>
            <xm:f>'\Users\user\Downloads\[Diagnostico GAP_27001_2013_Anexo A V3 Felipe.xlsx]Hoja1'!#REF!</xm:f>
            <x14:dxf>
              <fill>
                <patternFill>
                  <bgColor rgb="FF99FF99"/>
                </patternFill>
              </fill>
            </x14:dxf>
          </x14:cfRule>
          <x14:cfRule type="containsText" priority="481" operator="containsText" id="{3F80C2B7-255E-4D71-84FE-065886F718C1}">
            <xm:f>NOT(ISERROR(SEARCH('\Users\user\Downloads\[Diagnostico GAP_27001_2013_Anexo A V3 Felipe.xlsx]Hoja1'!#REF!,D196)))</xm:f>
            <xm:f>'\Users\user\Downloads\[Diagnostico GAP_27001_2013_Anexo A V3 Felipe.xlsx]Hoja1'!#REF!</xm:f>
            <x14:dxf>
              <fill>
                <patternFill>
                  <bgColor rgb="FFFFDB43"/>
                </patternFill>
              </fill>
            </x14:dxf>
          </x14:cfRule>
          <x14:cfRule type="containsText" priority="482" operator="containsText" id="{E75F21F4-BBFD-4847-94FD-28C69AEFA2F5}">
            <xm:f>NOT(ISERROR(SEARCH('\Users\user\Downloads\[Diagnostico GAP_27001_2013_Anexo A V3 Felipe.xlsx]Hoja1'!#REF!,D196)))</xm:f>
            <xm:f>'\Users\user\Downloads\[Diagnostico GAP_27001_2013_Anexo A V3 Felipe.xlsx]Hoja1'!#REF!</xm:f>
            <x14:dxf>
              <fill>
                <patternFill>
                  <bgColor rgb="FFFFAD93"/>
                </patternFill>
              </fill>
            </x14:dxf>
          </x14:cfRule>
          <xm:sqref>D196</xm:sqref>
        </x14:conditionalFormatting>
        <x14:conditionalFormatting xmlns:xm="http://schemas.microsoft.com/office/excel/2006/main">
          <x14:cfRule type="containsText" priority="473" operator="containsText" id="{A7FF31BA-950B-41DB-8568-ED0BB3937145}">
            <xm:f>NOT(ISERROR(SEARCH('\Users\user\Downloads\[Diagnostico GAP_27001_2013_Anexo A V3 Felipe.xlsx]Hoja1'!#REF!,E196)))</xm:f>
            <xm:f>'\Users\user\Downloads\[Diagnostico GAP_27001_2013_Anexo A V3 Felipe.xlsx]Hoja1'!#REF!</xm:f>
            <x14:dxf>
              <fill>
                <patternFill>
                  <bgColor rgb="FF33CC33"/>
                </patternFill>
              </fill>
            </x14:dxf>
          </x14:cfRule>
          <x14:cfRule type="containsText" priority="474" operator="containsText" id="{31EF203A-FE1B-45E3-9931-7A5AF65B6BD4}">
            <xm:f>NOT(ISERROR(SEARCH('\Users\user\Downloads\[Diagnostico GAP_27001_2013_Anexo A V3 Felipe.xlsx]Hoja1'!#REF!,E196)))</xm:f>
            <xm:f>'\Users\user\Downloads\[Diagnostico GAP_27001_2013_Anexo A V3 Felipe.xlsx]Hoja1'!#REF!</xm:f>
            <x14:dxf>
              <fill>
                <patternFill>
                  <bgColor rgb="FF66FF66"/>
                </patternFill>
              </fill>
            </x14:dxf>
          </x14:cfRule>
          <x14:cfRule type="containsText" priority="475" operator="containsText" id="{C0BC90FC-6096-436F-9AF4-C9996A0276E7}">
            <xm:f>NOT(ISERROR(SEARCH('\Users\user\Downloads\[Diagnostico GAP_27001_2013_Anexo A V3 Felipe.xlsx]Hoja1'!#REF!,E196)))</xm:f>
            <xm:f>'\Users\user\Downloads\[Diagnostico GAP_27001_2013_Anexo A V3 Felipe.xlsx]Hoja1'!#REF!</xm:f>
            <x14:dxf>
              <fill>
                <patternFill>
                  <bgColor rgb="FF99FF99"/>
                </patternFill>
              </fill>
            </x14:dxf>
          </x14:cfRule>
          <x14:cfRule type="containsText" priority="476" operator="containsText" id="{12D7DA79-F559-4C20-A673-88E5CC14A166}">
            <xm:f>NOT(ISERROR(SEARCH('\Users\user\Downloads\[Diagnostico GAP_27001_2013_Anexo A V3 Felipe.xlsx]Hoja1'!#REF!,E196)))</xm:f>
            <xm:f>'\Users\user\Downloads\[Diagnostico GAP_27001_2013_Anexo A V3 Felipe.xlsx]Hoja1'!#REF!</xm:f>
            <x14:dxf>
              <fill>
                <patternFill>
                  <bgColor rgb="FFFFDB43"/>
                </patternFill>
              </fill>
            </x14:dxf>
          </x14:cfRule>
          <x14:cfRule type="containsText" priority="477" operator="containsText" id="{914F88BF-6434-4783-B486-339FFF3CA750}">
            <xm:f>NOT(ISERROR(SEARCH('\Users\user\Downloads\[Diagnostico GAP_27001_2013_Anexo A V3 Felipe.xlsx]Hoja1'!#REF!,E196)))</xm:f>
            <xm:f>'\Users\user\Downloads\[Diagnostico GAP_27001_2013_Anexo A V3 Felipe.xlsx]Hoja1'!#REF!</xm:f>
            <x14:dxf>
              <fill>
                <patternFill>
                  <bgColor rgb="FFFFAD93"/>
                </patternFill>
              </fill>
            </x14:dxf>
          </x14:cfRule>
          <xm:sqref>E196</xm:sqref>
        </x14:conditionalFormatting>
        <x14:conditionalFormatting xmlns:xm="http://schemas.microsoft.com/office/excel/2006/main">
          <x14:cfRule type="containsText" priority="468" operator="containsText" id="{7B1FC653-71DA-470C-BB90-F20191A8C119}">
            <xm:f>NOT(ISERROR(SEARCH('\Users\user\Downloads\[Diagnostico GAP_27001_2013_Anexo A V3 Felipe.xlsx]Hoja1'!#REF!,C198)))</xm:f>
            <xm:f>'\Users\user\Downloads\[Diagnostico GAP_27001_2013_Anexo A V3 Felipe.xlsx]Hoja1'!#REF!</xm:f>
            <x14:dxf>
              <fill>
                <patternFill>
                  <bgColor rgb="FF33CC33"/>
                </patternFill>
              </fill>
            </x14:dxf>
          </x14:cfRule>
          <x14:cfRule type="containsText" priority="469" operator="containsText" id="{34BC55C3-ADC9-43C7-989A-E041E93D6014}">
            <xm:f>NOT(ISERROR(SEARCH('\Users\user\Downloads\[Diagnostico GAP_27001_2013_Anexo A V3 Felipe.xlsx]Hoja1'!#REF!,C198)))</xm:f>
            <xm:f>'\Users\user\Downloads\[Diagnostico GAP_27001_2013_Anexo A V3 Felipe.xlsx]Hoja1'!#REF!</xm:f>
            <x14:dxf>
              <fill>
                <patternFill>
                  <bgColor rgb="FF66FF66"/>
                </patternFill>
              </fill>
            </x14:dxf>
          </x14:cfRule>
          <x14:cfRule type="containsText" priority="470" operator="containsText" id="{937E5973-EAC6-4600-A346-7F2B9CD7660A}">
            <xm:f>NOT(ISERROR(SEARCH('\Users\user\Downloads\[Diagnostico GAP_27001_2013_Anexo A V3 Felipe.xlsx]Hoja1'!#REF!,C198)))</xm:f>
            <xm:f>'\Users\user\Downloads\[Diagnostico GAP_27001_2013_Anexo A V3 Felipe.xlsx]Hoja1'!#REF!</xm:f>
            <x14:dxf>
              <fill>
                <patternFill>
                  <bgColor rgb="FF99FF99"/>
                </patternFill>
              </fill>
            </x14:dxf>
          </x14:cfRule>
          <x14:cfRule type="containsText" priority="471" operator="containsText" id="{42DD811B-6BFA-4877-9ACF-5279EA06FAD5}">
            <xm:f>NOT(ISERROR(SEARCH('\Users\user\Downloads\[Diagnostico GAP_27001_2013_Anexo A V3 Felipe.xlsx]Hoja1'!#REF!,C198)))</xm:f>
            <xm:f>'\Users\user\Downloads\[Diagnostico GAP_27001_2013_Anexo A V3 Felipe.xlsx]Hoja1'!#REF!</xm:f>
            <x14:dxf>
              <fill>
                <patternFill>
                  <bgColor rgb="FFFFDB43"/>
                </patternFill>
              </fill>
            </x14:dxf>
          </x14:cfRule>
          <x14:cfRule type="containsText" priority="472" operator="containsText" id="{E049E9CD-92D2-4201-B947-E2CD80FF57CE}">
            <xm:f>NOT(ISERROR(SEARCH('\Users\user\Downloads\[Diagnostico GAP_27001_2013_Anexo A V3 Felipe.xlsx]Hoja1'!#REF!,C198)))</xm:f>
            <xm:f>'\Users\user\Downloads\[Diagnostico GAP_27001_2013_Anexo A V3 Felipe.xlsx]Hoja1'!#REF!</xm:f>
            <x14:dxf>
              <fill>
                <patternFill>
                  <bgColor rgb="FFFFAD93"/>
                </patternFill>
              </fill>
            </x14:dxf>
          </x14:cfRule>
          <xm:sqref>C204:C205 C198:C202</xm:sqref>
        </x14:conditionalFormatting>
        <x14:conditionalFormatting xmlns:xm="http://schemas.microsoft.com/office/excel/2006/main">
          <x14:cfRule type="containsText" priority="463" operator="containsText" id="{B461D71A-1A7C-4EF0-B2BF-3E09D699E2A5}">
            <xm:f>NOT(ISERROR(SEARCH('\Users\user\Downloads\[Diagnostico GAP_27001_2013_Anexo A V3 Felipe.xlsx]Hoja1'!#REF!,C206)))</xm:f>
            <xm:f>'\Users\user\Downloads\[Diagnostico GAP_27001_2013_Anexo A V3 Felipe.xlsx]Hoja1'!#REF!</xm:f>
            <x14:dxf>
              <fill>
                <patternFill>
                  <bgColor rgb="FF33CC33"/>
                </patternFill>
              </fill>
            </x14:dxf>
          </x14:cfRule>
          <x14:cfRule type="containsText" priority="464" operator="containsText" id="{79BA0173-9C1B-4B8E-A839-E62D5F09CB75}">
            <xm:f>NOT(ISERROR(SEARCH('\Users\user\Downloads\[Diagnostico GAP_27001_2013_Anexo A V3 Felipe.xlsx]Hoja1'!#REF!,C206)))</xm:f>
            <xm:f>'\Users\user\Downloads\[Diagnostico GAP_27001_2013_Anexo A V3 Felipe.xlsx]Hoja1'!#REF!</xm:f>
            <x14:dxf>
              <fill>
                <patternFill>
                  <bgColor rgb="FF66FF66"/>
                </patternFill>
              </fill>
            </x14:dxf>
          </x14:cfRule>
          <x14:cfRule type="containsText" priority="465" operator="containsText" id="{CE49A905-8CB6-4403-B5C8-119AB0F2D9F7}">
            <xm:f>NOT(ISERROR(SEARCH('\Users\user\Downloads\[Diagnostico GAP_27001_2013_Anexo A V3 Felipe.xlsx]Hoja1'!#REF!,C206)))</xm:f>
            <xm:f>'\Users\user\Downloads\[Diagnostico GAP_27001_2013_Anexo A V3 Felipe.xlsx]Hoja1'!#REF!</xm:f>
            <x14:dxf>
              <fill>
                <patternFill>
                  <bgColor rgb="FF99FF99"/>
                </patternFill>
              </fill>
            </x14:dxf>
          </x14:cfRule>
          <x14:cfRule type="containsText" priority="466" operator="containsText" id="{16498787-71BE-4B41-A5FF-9663789B271C}">
            <xm:f>NOT(ISERROR(SEARCH('\Users\user\Downloads\[Diagnostico GAP_27001_2013_Anexo A V3 Felipe.xlsx]Hoja1'!#REF!,C206)))</xm:f>
            <xm:f>'\Users\user\Downloads\[Diagnostico GAP_27001_2013_Anexo A V3 Felipe.xlsx]Hoja1'!#REF!</xm:f>
            <x14:dxf>
              <fill>
                <patternFill>
                  <bgColor rgb="FFFFDB43"/>
                </patternFill>
              </fill>
            </x14:dxf>
          </x14:cfRule>
          <x14:cfRule type="containsText" priority="467" operator="containsText" id="{DB65622B-3075-419E-8543-CAA93FBC1ACD}">
            <xm:f>NOT(ISERROR(SEARCH('\Users\user\Downloads\[Diagnostico GAP_27001_2013_Anexo A V3 Felipe.xlsx]Hoja1'!#REF!,C206)))</xm:f>
            <xm:f>'\Users\user\Downloads\[Diagnostico GAP_27001_2013_Anexo A V3 Felipe.xlsx]Hoja1'!#REF!</xm:f>
            <x14:dxf>
              <fill>
                <patternFill>
                  <bgColor rgb="FFFFAD93"/>
                </patternFill>
              </fill>
            </x14:dxf>
          </x14:cfRule>
          <xm:sqref>C206</xm:sqref>
        </x14:conditionalFormatting>
        <x14:conditionalFormatting xmlns:xm="http://schemas.microsoft.com/office/excel/2006/main">
          <x14:cfRule type="containsText" priority="453" operator="containsText" id="{14E48C5E-6E0B-46BC-B90A-D6788679C2DA}">
            <xm:f>NOT(ISERROR(SEARCH('\Users\user\Downloads\[Diagnostico GAP_27001_2013_Anexo A V3 Felipe.xlsx]Hoja1'!#REF!,E203)))</xm:f>
            <xm:f>'\Users\user\Downloads\[Diagnostico GAP_27001_2013_Anexo A V3 Felipe.xlsx]Hoja1'!#REF!</xm:f>
            <x14:dxf>
              <fill>
                <patternFill>
                  <bgColor rgb="FF33CC33"/>
                </patternFill>
              </fill>
            </x14:dxf>
          </x14:cfRule>
          <x14:cfRule type="containsText" priority="454" operator="containsText" id="{85529D0B-3D2B-4895-9A71-8B8DD1281E67}">
            <xm:f>NOT(ISERROR(SEARCH('\Users\user\Downloads\[Diagnostico GAP_27001_2013_Anexo A V3 Felipe.xlsx]Hoja1'!#REF!,E203)))</xm:f>
            <xm:f>'\Users\user\Downloads\[Diagnostico GAP_27001_2013_Anexo A V3 Felipe.xlsx]Hoja1'!#REF!</xm:f>
            <x14:dxf>
              <fill>
                <patternFill>
                  <bgColor rgb="FF66FF66"/>
                </patternFill>
              </fill>
            </x14:dxf>
          </x14:cfRule>
          <x14:cfRule type="containsText" priority="455" operator="containsText" id="{977E3E30-660C-49F8-B062-A458CD60E0CF}">
            <xm:f>NOT(ISERROR(SEARCH('\Users\user\Downloads\[Diagnostico GAP_27001_2013_Anexo A V3 Felipe.xlsx]Hoja1'!#REF!,E203)))</xm:f>
            <xm:f>'\Users\user\Downloads\[Diagnostico GAP_27001_2013_Anexo A V3 Felipe.xlsx]Hoja1'!#REF!</xm:f>
            <x14:dxf>
              <fill>
                <patternFill>
                  <bgColor rgb="FF99FF99"/>
                </patternFill>
              </fill>
            </x14:dxf>
          </x14:cfRule>
          <x14:cfRule type="containsText" priority="456" operator="containsText" id="{578C043D-BAE9-4687-B538-BD73DF502302}">
            <xm:f>NOT(ISERROR(SEARCH('\Users\user\Downloads\[Diagnostico GAP_27001_2013_Anexo A V3 Felipe.xlsx]Hoja1'!#REF!,E203)))</xm:f>
            <xm:f>'\Users\user\Downloads\[Diagnostico GAP_27001_2013_Anexo A V3 Felipe.xlsx]Hoja1'!#REF!</xm:f>
            <x14:dxf>
              <fill>
                <patternFill>
                  <bgColor rgb="FFFFDB43"/>
                </patternFill>
              </fill>
            </x14:dxf>
          </x14:cfRule>
          <x14:cfRule type="containsText" priority="457" operator="containsText" id="{5228C70B-E156-43E9-876E-C55EC895615B}">
            <xm:f>NOT(ISERROR(SEARCH('\Users\user\Downloads\[Diagnostico GAP_27001_2013_Anexo A V3 Felipe.xlsx]Hoja1'!#REF!,E203)))</xm:f>
            <xm:f>'\Users\user\Downloads\[Diagnostico GAP_27001_2013_Anexo A V3 Felipe.xlsx]Hoja1'!#REF!</xm:f>
            <x14:dxf>
              <fill>
                <patternFill>
                  <bgColor rgb="FFFFAD93"/>
                </patternFill>
              </fill>
            </x14:dxf>
          </x14:cfRule>
          <xm:sqref>E203</xm:sqref>
        </x14:conditionalFormatting>
        <x14:conditionalFormatting xmlns:xm="http://schemas.microsoft.com/office/excel/2006/main">
          <x14:cfRule type="containsText" priority="458" operator="containsText" id="{593EC971-14CD-4A2F-9DCA-C52055CC6A1E}">
            <xm:f>NOT(ISERROR(SEARCH('\Users\user\Downloads\[Diagnostico GAP_27001_2013_Anexo A V3 Felipe.xlsx]Hoja1'!#REF!,D203)))</xm:f>
            <xm:f>'\Users\user\Downloads\[Diagnostico GAP_27001_2013_Anexo A V3 Felipe.xlsx]Hoja1'!#REF!</xm:f>
            <x14:dxf>
              <fill>
                <patternFill>
                  <bgColor rgb="FF33CC33"/>
                </patternFill>
              </fill>
            </x14:dxf>
          </x14:cfRule>
          <x14:cfRule type="containsText" priority="459" operator="containsText" id="{08363AAB-5535-4825-9467-24C1B6FBFBEF}">
            <xm:f>NOT(ISERROR(SEARCH('\Users\user\Downloads\[Diagnostico GAP_27001_2013_Anexo A V3 Felipe.xlsx]Hoja1'!#REF!,D203)))</xm:f>
            <xm:f>'\Users\user\Downloads\[Diagnostico GAP_27001_2013_Anexo A V3 Felipe.xlsx]Hoja1'!#REF!</xm:f>
            <x14:dxf>
              <fill>
                <patternFill>
                  <bgColor rgb="FF66FF66"/>
                </patternFill>
              </fill>
            </x14:dxf>
          </x14:cfRule>
          <x14:cfRule type="containsText" priority="460" operator="containsText" id="{BFC5B5F5-8781-44C9-B0E8-5551A63E9A98}">
            <xm:f>NOT(ISERROR(SEARCH('\Users\user\Downloads\[Diagnostico GAP_27001_2013_Anexo A V3 Felipe.xlsx]Hoja1'!#REF!,D203)))</xm:f>
            <xm:f>'\Users\user\Downloads\[Diagnostico GAP_27001_2013_Anexo A V3 Felipe.xlsx]Hoja1'!#REF!</xm:f>
            <x14:dxf>
              <fill>
                <patternFill>
                  <bgColor rgb="FF99FF99"/>
                </patternFill>
              </fill>
            </x14:dxf>
          </x14:cfRule>
          <x14:cfRule type="containsText" priority="461" operator="containsText" id="{FF7A1585-1B1D-4C85-807A-73A029BB1041}">
            <xm:f>NOT(ISERROR(SEARCH('\Users\user\Downloads\[Diagnostico GAP_27001_2013_Anexo A V3 Felipe.xlsx]Hoja1'!#REF!,D203)))</xm:f>
            <xm:f>'\Users\user\Downloads\[Diagnostico GAP_27001_2013_Anexo A V3 Felipe.xlsx]Hoja1'!#REF!</xm:f>
            <x14:dxf>
              <fill>
                <patternFill>
                  <bgColor rgb="FFFFDB43"/>
                </patternFill>
              </fill>
            </x14:dxf>
          </x14:cfRule>
          <x14:cfRule type="containsText" priority="462" operator="containsText" id="{7ECE4766-2324-478F-8CB3-018AE32FD029}">
            <xm:f>NOT(ISERROR(SEARCH('\Users\user\Downloads\[Diagnostico GAP_27001_2013_Anexo A V3 Felipe.xlsx]Hoja1'!#REF!,D203)))</xm:f>
            <xm:f>'\Users\user\Downloads\[Diagnostico GAP_27001_2013_Anexo A V3 Felipe.xlsx]Hoja1'!#REF!</xm:f>
            <x14:dxf>
              <fill>
                <patternFill>
                  <bgColor rgb="FFFFAD93"/>
                </patternFill>
              </fill>
            </x14:dxf>
          </x14:cfRule>
          <xm:sqref>D203</xm:sqref>
        </x14:conditionalFormatting>
        <x14:conditionalFormatting xmlns:xm="http://schemas.microsoft.com/office/excel/2006/main">
          <x14:cfRule type="containsText" priority="448" operator="containsText" id="{B605762A-BB26-4CE1-B9E2-951E6857C664}">
            <xm:f>NOT(ISERROR(SEARCH('\Users\user\Downloads\[Diagnostico GAP_27001_2013_Anexo A V3 Felipe.xlsx]Hoja1'!#REF!,C197)))</xm:f>
            <xm:f>'\Users\user\Downloads\[Diagnostico GAP_27001_2013_Anexo A V3 Felipe.xlsx]Hoja1'!#REF!</xm:f>
            <x14:dxf>
              <fill>
                <patternFill>
                  <bgColor rgb="FF33CC33"/>
                </patternFill>
              </fill>
            </x14:dxf>
          </x14:cfRule>
          <x14:cfRule type="containsText" priority="449" operator="containsText" id="{3EA37CB4-0B33-40DA-8867-4CA28D4E1F53}">
            <xm:f>NOT(ISERROR(SEARCH('\Users\user\Downloads\[Diagnostico GAP_27001_2013_Anexo A V3 Felipe.xlsx]Hoja1'!#REF!,C197)))</xm:f>
            <xm:f>'\Users\user\Downloads\[Diagnostico GAP_27001_2013_Anexo A V3 Felipe.xlsx]Hoja1'!#REF!</xm:f>
            <x14:dxf>
              <fill>
                <patternFill>
                  <bgColor rgb="FF66FF66"/>
                </patternFill>
              </fill>
            </x14:dxf>
          </x14:cfRule>
          <x14:cfRule type="containsText" priority="450" operator="containsText" id="{D1D4267E-86BC-471E-8A74-9DEACA6EFE32}">
            <xm:f>NOT(ISERROR(SEARCH('\Users\user\Downloads\[Diagnostico GAP_27001_2013_Anexo A V3 Felipe.xlsx]Hoja1'!#REF!,C197)))</xm:f>
            <xm:f>'\Users\user\Downloads\[Diagnostico GAP_27001_2013_Anexo A V3 Felipe.xlsx]Hoja1'!#REF!</xm:f>
            <x14:dxf>
              <fill>
                <patternFill>
                  <bgColor rgb="FF99FF99"/>
                </patternFill>
              </fill>
            </x14:dxf>
          </x14:cfRule>
          <x14:cfRule type="containsText" priority="451" operator="containsText" id="{19F5892B-936C-421D-940A-9A08084E8B18}">
            <xm:f>NOT(ISERROR(SEARCH('\Users\user\Downloads\[Diagnostico GAP_27001_2013_Anexo A V3 Felipe.xlsx]Hoja1'!#REF!,C197)))</xm:f>
            <xm:f>'\Users\user\Downloads\[Diagnostico GAP_27001_2013_Anexo A V3 Felipe.xlsx]Hoja1'!#REF!</xm:f>
            <x14:dxf>
              <fill>
                <patternFill>
                  <bgColor rgb="FFFFDB43"/>
                </patternFill>
              </fill>
            </x14:dxf>
          </x14:cfRule>
          <x14:cfRule type="containsText" priority="452" operator="containsText" id="{8D3DA822-E4F4-49BE-B8D1-D8366CD2AEE0}">
            <xm:f>NOT(ISERROR(SEARCH('\Users\user\Downloads\[Diagnostico GAP_27001_2013_Anexo A V3 Felipe.xlsx]Hoja1'!#REF!,C197)))</xm:f>
            <xm:f>'\Users\user\Downloads\[Diagnostico GAP_27001_2013_Anexo A V3 Felipe.xlsx]Hoja1'!#REF!</xm:f>
            <x14:dxf>
              <fill>
                <patternFill>
                  <bgColor rgb="FFFFAD93"/>
                </patternFill>
              </fill>
            </x14:dxf>
          </x14:cfRule>
          <xm:sqref>C197</xm:sqref>
        </x14:conditionalFormatting>
        <x14:conditionalFormatting xmlns:xm="http://schemas.microsoft.com/office/excel/2006/main">
          <x14:cfRule type="containsText" priority="443" operator="containsText" id="{8EE6CC17-BCA2-408A-A435-959AA51AEDE5}">
            <xm:f>NOT(ISERROR(SEARCH('\Users\user\Downloads\[Diagnostico GAP_27001_2013_Anexo A V3 Felipe.xlsx]Hoja1'!#REF!,C191)))</xm:f>
            <xm:f>'\Users\user\Downloads\[Diagnostico GAP_27001_2013_Anexo A V3 Felipe.xlsx]Hoja1'!#REF!</xm:f>
            <x14:dxf>
              <fill>
                <patternFill>
                  <bgColor rgb="FF33CC33"/>
                </patternFill>
              </fill>
            </x14:dxf>
          </x14:cfRule>
          <x14:cfRule type="containsText" priority="444" operator="containsText" id="{99EDD5A5-7595-40F9-A44D-D76DD3337FC0}">
            <xm:f>NOT(ISERROR(SEARCH('\Users\user\Downloads\[Diagnostico GAP_27001_2013_Anexo A V3 Felipe.xlsx]Hoja1'!#REF!,C191)))</xm:f>
            <xm:f>'\Users\user\Downloads\[Diagnostico GAP_27001_2013_Anexo A V3 Felipe.xlsx]Hoja1'!#REF!</xm:f>
            <x14:dxf>
              <fill>
                <patternFill>
                  <bgColor rgb="FF66FF66"/>
                </patternFill>
              </fill>
            </x14:dxf>
          </x14:cfRule>
          <x14:cfRule type="containsText" priority="445" operator="containsText" id="{8786C29A-F4FE-40DD-A928-0A5373736EF6}">
            <xm:f>NOT(ISERROR(SEARCH('\Users\user\Downloads\[Diagnostico GAP_27001_2013_Anexo A V3 Felipe.xlsx]Hoja1'!#REF!,C191)))</xm:f>
            <xm:f>'\Users\user\Downloads\[Diagnostico GAP_27001_2013_Anexo A V3 Felipe.xlsx]Hoja1'!#REF!</xm:f>
            <x14:dxf>
              <fill>
                <patternFill>
                  <bgColor rgb="FF99FF99"/>
                </patternFill>
              </fill>
            </x14:dxf>
          </x14:cfRule>
          <x14:cfRule type="containsText" priority="446" operator="containsText" id="{430A10E0-BFD9-4BEB-8A5C-988080704339}">
            <xm:f>NOT(ISERROR(SEARCH('\Users\user\Downloads\[Diagnostico GAP_27001_2013_Anexo A V3 Felipe.xlsx]Hoja1'!#REF!,C191)))</xm:f>
            <xm:f>'\Users\user\Downloads\[Diagnostico GAP_27001_2013_Anexo A V3 Felipe.xlsx]Hoja1'!#REF!</xm:f>
            <x14:dxf>
              <fill>
                <patternFill>
                  <bgColor rgb="FFFFDB43"/>
                </patternFill>
              </fill>
            </x14:dxf>
          </x14:cfRule>
          <x14:cfRule type="containsText" priority="447" operator="containsText" id="{1872C297-FED2-4A93-BD74-5DF9A7AAFF38}">
            <xm:f>NOT(ISERROR(SEARCH('\Users\user\Downloads\[Diagnostico GAP_27001_2013_Anexo A V3 Felipe.xlsx]Hoja1'!#REF!,C191)))</xm:f>
            <xm:f>'\Users\user\Downloads\[Diagnostico GAP_27001_2013_Anexo A V3 Felipe.xlsx]Hoja1'!#REF!</xm:f>
            <x14:dxf>
              <fill>
                <patternFill>
                  <bgColor rgb="FFFFAD93"/>
                </patternFill>
              </fill>
            </x14:dxf>
          </x14:cfRule>
          <xm:sqref>C191</xm:sqref>
        </x14:conditionalFormatting>
        <x14:conditionalFormatting xmlns:xm="http://schemas.microsoft.com/office/excel/2006/main">
          <x14:cfRule type="containsText" priority="438" operator="containsText" id="{4955CF2C-74D0-4864-97C4-C7FE58F25BE8}">
            <xm:f>NOT(ISERROR(SEARCH('\Users\user\Downloads\[Diagnostico GAP_27001_2013_Anexo A V3 Felipe.xlsx]Hoja1'!#REF!,C187)))</xm:f>
            <xm:f>'\Users\user\Downloads\[Diagnostico GAP_27001_2013_Anexo A V3 Felipe.xlsx]Hoja1'!#REF!</xm:f>
            <x14:dxf>
              <fill>
                <patternFill>
                  <bgColor rgb="FF33CC33"/>
                </patternFill>
              </fill>
            </x14:dxf>
          </x14:cfRule>
          <x14:cfRule type="containsText" priority="439" operator="containsText" id="{D2278832-06A7-4F5B-A258-C75008EDA71C}">
            <xm:f>NOT(ISERROR(SEARCH('\Users\user\Downloads\[Diagnostico GAP_27001_2013_Anexo A V3 Felipe.xlsx]Hoja1'!#REF!,C187)))</xm:f>
            <xm:f>'\Users\user\Downloads\[Diagnostico GAP_27001_2013_Anexo A V3 Felipe.xlsx]Hoja1'!#REF!</xm:f>
            <x14:dxf>
              <fill>
                <patternFill>
                  <bgColor rgb="FF66FF66"/>
                </patternFill>
              </fill>
            </x14:dxf>
          </x14:cfRule>
          <x14:cfRule type="containsText" priority="440" operator="containsText" id="{EED00A70-CA86-4BEE-8EF4-4F256F2A1241}">
            <xm:f>NOT(ISERROR(SEARCH('\Users\user\Downloads\[Diagnostico GAP_27001_2013_Anexo A V3 Felipe.xlsx]Hoja1'!#REF!,C187)))</xm:f>
            <xm:f>'\Users\user\Downloads\[Diagnostico GAP_27001_2013_Anexo A V3 Felipe.xlsx]Hoja1'!#REF!</xm:f>
            <x14:dxf>
              <fill>
                <patternFill>
                  <bgColor rgb="FF99FF99"/>
                </patternFill>
              </fill>
            </x14:dxf>
          </x14:cfRule>
          <x14:cfRule type="containsText" priority="441" operator="containsText" id="{BADBE7D9-5860-4E8A-98AD-397284B01BA4}">
            <xm:f>NOT(ISERROR(SEARCH('\Users\user\Downloads\[Diagnostico GAP_27001_2013_Anexo A V3 Felipe.xlsx]Hoja1'!#REF!,C187)))</xm:f>
            <xm:f>'\Users\user\Downloads\[Diagnostico GAP_27001_2013_Anexo A V3 Felipe.xlsx]Hoja1'!#REF!</xm:f>
            <x14:dxf>
              <fill>
                <patternFill>
                  <bgColor rgb="FFFFDB43"/>
                </patternFill>
              </fill>
            </x14:dxf>
          </x14:cfRule>
          <x14:cfRule type="containsText" priority="442" operator="containsText" id="{F6CE2330-8890-469F-B782-B9F53B86D127}">
            <xm:f>NOT(ISERROR(SEARCH('\Users\user\Downloads\[Diagnostico GAP_27001_2013_Anexo A V3 Felipe.xlsx]Hoja1'!#REF!,C187)))</xm:f>
            <xm:f>'\Users\user\Downloads\[Diagnostico GAP_27001_2013_Anexo A V3 Felipe.xlsx]Hoja1'!#REF!</xm:f>
            <x14:dxf>
              <fill>
                <patternFill>
                  <bgColor rgb="FFFFAD93"/>
                </patternFill>
              </fill>
            </x14:dxf>
          </x14:cfRule>
          <xm:sqref>C187</xm:sqref>
        </x14:conditionalFormatting>
        <x14:conditionalFormatting xmlns:xm="http://schemas.microsoft.com/office/excel/2006/main">
          <x14:cfRule type="containsText" priority="433" operator="containsText" id="{70545BA6-0F04-4BC4-9338-21A48DA4FB70}">
            <xm:f>NOT(ISERROR(SEARCH('\Users\user\Downloads\[Diagnostico GAP_27001_2013_Anexo A V3 Felipe.xlsx]Hoja1'!#REF!,C168)))</xm:f>
            <xm:f>'\Users\user\Downloads\[Diagnostico GAP_27001_2013_Anexo A V3 Felipe.xlsx]Hoja1'!#REF!</xm:f>
            <x14:dxf>
              <fill>
                <patternFill>
                  <bgColor rgb="FF33CC33"/>
                </patternFill>
              </fill>
            </x14:dxf>
          </x14:cfRule>
          <x14:cfRule type="containsText" priority="434" operator="containsText" id="{DA0F7EFD-9EAC-44AA-9BD5-C80E3A826D80}">
            <xm:f>NOT(ISERROR(SEARCH('\Users\user\Downloads\[Diagnostico GAP_27001_2013_Anexo A V3 Felipe.xlsx]Hoja1'!#REF!,C168)))</xm:f>
            <xm:f>'\Users\user\Downloads\[Diagnostico GAP_27001_2013_Anexo A V3 Felipe.xlsx]Hoja1'!#REF!</xm:f>
            <x14:dxf>
              <fill>
                <patternFill>
                  <bgColor rgb="FF66FF66"/>
                </patternFill>
              </fill>
            </x14:dxf>
          </x14:cfRule>
          <x14:cfRule type="containsText" priority="435" operator="containsText" id="{3924C080-3842-45B7-9E99-35EBBEAA8558}">
            <xm:f>NOT(ISERROR(SEARCH('\Users\user\Downloads\[Diagnostico GAP_27001_2013_Anexo A V3 Felipe.xlsx]Hoja1'!#REF!,C168)))</xm:f>
            <xm:f>'\Users\user\Downloads\[Diagnostico GAP_27001_2013_Anexo A V3 Felipe.xlsx]Hoja1'!#REF!</xm:f>
            <x14:dxf>
              <fill>
                <patternFill>
                  <bgColor rgb="FF99FF99"/>
                </patternFill>
              </fill>
            </x14:dxf>
          </x14:cfRule>
          <x14:cfRule type="containsText" priority="436" operator="containsText" id="{91FB06A9-BF25-42BD-8762-97AA0AAA6CF1}">
            <xm:f>NOT(ISERROR(SEARCH('\Users\user\Downloads\[Diagnostico GAP_27001_2013_Anexo A V3 Felipe.xlsx]Hoja1'!#REF!,C168)))</xm:f>
            <xm:f>'\Users\user\Downloads\[Diagnostico GAP_27001_2013_Anexo A V3 Felipe.xlsx]Hoja1'!#REF!</xm:f>
            <x14:dxf>
              <fill>
                <patternFill>
                  <bgColor rgb="FFFFDB43"/>
                </patternFill>
              </fill>
            </x14:dxf>
          </x14:cfRule>
          <x14:cfRule type="containsText" priority="437" operator="containsText" id="{D3279D18-C834-4438-BE1F-C90BE71C97D7}">
            <xm:f>NOT(ISERROR(SEARCH('\Users\user\Downloads\[Diagnostico GAP_27001_2013_Anexo A V3 Felipe.xlsx]Hoja1'!#REF!,C168)))</xm:f>
            <xm:f>'\Users\user\Downloads\[Diagnostico GAP_27001_2013_Anexo A V3 Felipe.xlsx]Hoja1'!#REF!</xm:f>
            <x14:dxf>
              <fill>
                <patternFill>
                  <bgColor rgb="FFFFAD93"/>
                </patternFill>
              </fill>
            </x14:dxf>
          </x14:cfRule>
          <xm:sqref>C168</xm:sqref>
        </x14:conditionalFormatting>
        <x14:conditionalFormatting xmlns:xm="http://schemas.microsoft.com/office/excel/2006/main">
          <x14:cfRule type="containsText" priority="428" operator="containsText" id="{5F9BFD82-6F55-441A-B9EB-91043B54E9B1}">
            <xm:f>NOT(ISERROR(SEARCH('\Users\user\Downloads\[Diagnostico GAP_27001_2013_Anexo A V3 Felipe.xlsx]Hoja1'!#REF!,C164)))</xm:f>
            <xm:f>'\Users\user\Downloads\[Diagnostico GAP_27001_2013_Anexo A V3 Felipe.xlsx]Hoja1'!#REF!</xm:f>
            <x14:dxf>
              <fill>
                <patternFill>
                  <bgColor rgb="FF33CC33"/>
                </patternFill>
              </fill>
            </x14:dxf>
          </x14:cfRule>
          <x14:cfRule type="containsText" priority="429" operator="containsText" id="{6198397F-6835-4374-88C1-C6394E9C3424}">
            <xm:f>NOT(ISERROR(SEARCH('\Users\user\Downloads\[Diagnostico GAP_27001_2013_Anexo A V3 Felipe.xlsx]Hoja1'!#REF!,C164)))</xm:f>
            <xm:f>'\Users\user\Downloads\[Diagnostico GAP_27001_2013_Anexo A V3 Felipe.xlsx]Hoja1'!#REF!</xm:f>
            <x14:dxf>
              <fill>
                <patternFill>
                  <bgColor rgb="FF66FF66"/>
                </patternFill>
              </fill>
            </x14:dxf>
          </x14:cfRule>
          <x14:cfRule type="containsText" priority="430" operator="containsText" id="{A40CEA83-46D3-4F98-B071-D2CAAAE30E5C}">
            <xm:f>NOT(ISERROR(SEARCH('\Users\user\Downloads\[Diagnostico GAP_27001_2013_Anexo A V3 Felipe.xlsx]Hoja1'!#REF!,C164)))</xm:f>
            <xm:f>'\Users\user\Downloads\[Diagnostico GAP_27001_2013_Anexo A V3 Felipe.xlsx]Hoja1'!#REF!</xm:f>
            <x14:dxf>
              <fill>
                <patternFill>
                  <bgColor rgb="FF99FF99"/>
                </patternFill>
              </fill>
            </x14:dxf>
          </x14:cfRule>
          <x14:cfRule type="containsText" priority="431" operator="containsText" id="{8D30ED87-FB43-48E5-827F-3F99B126B741}">
            <xm:f>NOT(ISERROR(SEARCH('\Users\user\Downloads\[Diagnostico GAP_27001_2013_Anexo A V3 Felipe.xlsx]Hoja1'!#REF!,C164)))</xm:f>
            <xm:f>'\Users\user\Downloads\[Diagnostico GAP_27001_2013_Anexo A V3 Felipe.xlsx]Hoja1'!#REF!</xm:f>
            <x14:dxf>
              <fill>
                <patternFill>
                  <bgColor rgb="FFFFDB43"/>
                </patternFill>
              </fill>
            </x14:dxf>
          </x14:cfRule>
          <x14:cfRule type="containsText" priority="432" operator="containsText" id="{A59ACA0B-126E-4E74-9151-C8E8EED9A1B8}">
            <xm:f>NOT(ISERROR(SEARCH('\Users\user\Downloads\[Diagnostico GAP_27001_2013_Anexo A V3 Felipe.xlsx]Hoja1'!#REF!,C164)))</xm:f>
            <xm:f>'\Users\user\Downloads\[Diagnostico GAP_27001_2013_Anexo A V3 Felipe.xlsx]Hoja1'!#REF!</xm:f>
            <x14:dxf>
              <fill>
                <patternFill>
                  <bgColor rgb="FFFFAD93"/>
                </patternFill>
              </fill>
            </x14:dxf>
          </x14:cfRule>
          <xm:sqref>C164</xm:sqref>
        </x14:conditionalFormatting>
        <x14:conditionalFormatting xmlns:xm="http://schemas.microsoft.com/office/excel/2006/main">
          <x14:cfRule type="containsText" priority="423" operator="containsText" id="{04CC9563-F3B3-45CF-B4E0-5BACA121607A}">
            <xm:f>NOT(ISERROR(SEARCH('\Users\user\Downloads\[Diagnostico GAP_27001_2013_Anexo A V3 Felipe.xlsx]Hoja1'!#REF!,C148)))</xm:f>
            <xm:f>'\Users\user\Downloads\[Diagnostico GAP_27001_2013_Anexo A V3 Felipe.xlsx]Hoja1'!#REF!</xm:f>
            <x14:dxf>
              <fill>
                <patternFill>
                  <bgColor rgb="FF33CC33"/>
                </patternFill>
              </fill>
            </x14:dxf>
          </x14:cfRule>
          <x14:cfRule type="containsText" priority="424" operator="containsText" id="{9E29DAF4-DA06-4647-B8AE-12B05FEC5DE9}">
            <xm:f>NOT(ISERROR(SEARCH('\Users\user\Downloads\[Diagnostico GAP_27001_2013_Anexo A V3 Felipe.xlsx]Hoja1'!#REF!,C148)))</xm:f>
            <xm:f>'\Users\user\Downloads\[Diagnostico GAP_27001_2013_Anexo A V3 Felipe.xlsx]Hoja1'!#REF!</xm:f>
            <x14:dxf>
              <fill>
                <patternFill>
                  <bgColor rgb="FF66FF66"/>
                </patternFill>
              </fill>
            </x14:dxf>
          </x14:cfRule>
          <x14:cfRule type="containsText" priority="425" operator="containsText" id="{804C8BDC-3BE2-424A-BCCC-A56332A797A4}">
            <xm:f>NOT(ISERROR(SEARCH('\Users\user\Downloads\[Diagnostico GAP_27001_2013_Anexo A V3 Felipe.xlsx]Hoja1'!#REF!,C148)))</xm:f>
            <xm:f>'\Users\user\Downloads\[Diagnostico GAP_27001_2013_Anexo A V3 Felipe.xlsx]Hoja1'!#REF!</xm:f>
            <x14:dxf>
              <fill>
                <patternFill>
                  <bgColor rgb="FF99FF99"/>
                </patternFill>
              </fill>
            </x14:dxf>
          </x14:cfRule>
          <x14:cfRule type="containsText" priority="426" operator="containsText" id="{F3F8D87D-B4B1-4BD2-89D0-639EF77CB35D}">
            <xm:f>NOT(ISERROR(SEARCH('\Users\user\Downloads\[Diagnostico GAP_27001_2013_Anexo A V3 Felipe.xlsx]Hoja1'!#REF!,C148)))</xm:f>
            <xm:f>'\Users\user\Downloads\[Diagnostico GAP_27001_2013_Anexo A V3 Felipe.xlsx]Hoja1'!#REF!</xm:f>
            <x14:dxf>
              <fill>
                <patternFill>
                  <bgColor rgb="FFFFDB43"/>
                </patternFill>
              </fill>
            </x14:dxf>
          </x14:cfRule>
          <x14:cfRule type="containsText" priority="427" operator="containsText" id="{9BF53252-3404-4C1B-B90D-947AA4E137F1}">
            <xm:f>NOT(ISERROR(SEARCH('\Users\user\Downloads\[Diagnostico GAP_27001_2013_Anexo A V3 Felipe.xlsx]Hoja1'!#REF!,C148)))</xm:f>
            <xm:f>'\Users\user\Downloads\[Diagnostico GAP_27001_2013_Anexo A V3 Felipe.xlsx]Hoja1'!#REF!</xm:f>
            <x14:dxf>
              <fill>
                <patternFill>
                  <bgColor rgb="FFFFAD93"/>
                </patternFill>
              </fill>
            </x14:dxf>
          </x14:cfRule>
          <xm:sqref>C148</xm:sqref>
        </x14:conditionalFormatting>
        <x14:conditionalFormatting xmlns:xm="http://schemas.microsoft.com/office/excel/2006/main">
          <x14:cfRule type="containsText" priority="418" operator="containsText" id="{900D30F1-A362-4B1D-82B1-FBCC730F433C}">
            <xm:f>NOT(ISERROR(SEARCH('\Users\user\Downloads\[Diagnostico GAP_27001_2013_Anexo A V3 Felipe.xlsx]Hoja1'!#REF!,C144)))</xm:f>
            <xm:f>'\Users\user\Downloads\[Diagnostico GAP_27001_2013_Anexo A V3 Felipe.xlsx]Hoja1'!#REF!</xm:f>
            <x14:dxf>
              <fill>
                <patternFill>
                  <bgColor rgb="FF33CC33"/>
                </patternFill>
              </fill>
            </x14:dxf>
          </x14:cfRule>
          <x14:cfRule type="containsText" priority="419" operator="containsText" id="{0F9CA128-4C20-409C-9440-CB768E7AE047}">
            <xm:f>NOT(ISERROR(SEARCH('\Users\user\Downloads\[Diagnostico GAP_27001_2013_Anexo A V3 Felipe.xlsx]Hoja1'!#REF!,C144)))</xm:f>
            <xm:f>'\Users\user\Downloads\[Diagnostico GAP_27001_2013_Anexo A V3 Felipe.xlsx]Hoja1'!#REF!</xm:f>
            <x14:dxf>
              <fill>
                <patternFill>
                  <bgColor rgb="FF66FF66"/>
                </patternFill>
              </fill>
            </x14:dxf>
          </x14:cfRule>
          <x14:cfRule type="containsText" priority="420" operator="containsText" id="{3644A115-8CF5-4853-A5A5-3E8EB5F125DB}">
            <xm:f>NOT(ISERROR(SEARCH('\Users\user\Downloads\[Diagnostico GAP_27001_2013_Anexo A V3 Felipe.xlsx]Hoja1'!#REF!,C144)))</xm:f>
            <xm:f>'\Users\user\Downloads\[Diagnostico GAP_27001_2013_Anexo A V3 Felipe.xlsx]Hoja1'!#REF!</xm:f>
            <x14:dxf>
              <fill>
                <patternFill>
                  <bgColor rgb="FF99FF99"/>
                </patternFill>
              </fill>
            </x14:dxf>
          </x14:cfRule>
          <x14:cfRule type="containsText" priority="421" operator="containsText" id="{67B2A127-AAAB-4AF6-A637-7DD75375C9E3}">
            <xm:f>NOT(ISERROR(SEARCH('\Users\user\Downloads\[Diagnostico GAP_27001_2013_Anexo A V3 Felipe.xlsx]Hoja1'!#REF!,C144)))</xm:f>
            <xm:f>'\Users\user\Downloads\[Diagnostico GAP_27001_2013_Anexo A V3 Felipe.xlsx]Hoja1'!#REF!</xm:f>
            <x14:dxf>
              <fill>
                <patternFill>
                  <bgColor rgb="FFFFDB43"/>
                </patternFill>
              </fill>
            </x14:dxf>
          </x14:cfRule>
          <x14:cfRule type="containsText" priority="422" operator="containsText" id="{CF435AA0-A57D-4950-9222-4BC3326EBE16}">
            <xm:f>NOT(ISERROR(SEARCH('\Users\user\Downloads\[Diagnostico GAP_27001_2013_Anexo A V3 Felipe.xlsx]Hoja1'!#REF!,C144)))</xm:f>
            <xm:f>'\Users\user\Downloads\[Diagnostico GAP_27001_2013_Anexo A V3 Felipe.xlsx]Hoja1'!#REF!</xm:f>
            <x14:dxf>
              <fill>
                <patternFill>
                  <bgColor rgb="FFFFAD93"/>
                </patternFill>
              </fill>
            </x14:dxf>
          </x14:cfRule>
          <xm:sqref>C144</xm:sqref>
        </x14:conditionalFormatting>
        <x14:conditionalFormatting xmlns:xm="http://schemas.microsoft.com/office/excel/2006/main">
          <x14:cfRule type="containsText" priority="413" operator="containsText" id="{9EC7A9B7-C70E-4C80-AE36-EEE2579FA604}">
            <xm:f>NOT(ISERROR(SEARCH('\Users\Cristian\Downloads\[Diagnostico GAP_27001_2013_Anexo A.xlsx]Listas'!#REF!,D77)))</xm:f>
            <xm:f>'\Users\Cristian\Downloads\[Diagnostico GAP_27001_2013_Anexo A.xlsx]Listas'!#REF!</xm:f>
            <x14:dxf>
              <fill>
                <patternFill>
                  <bgColor rgb="FF33CC33"/>
                </patternFill>
              </fill>
            </x14:dxf>
          </x14:cfRule>
          <x14:cfRule type="containsText" priority="414" operator="containsText" id="{4A2CC154-B2FF-4130-8B01-40D05484AB94}">
            <xm:f>NOT(ISERROR(SEARCH('\Users\Cristian\Downloads\[Diagnostico GAP_27001_2013_Anexo A.xlsx]Listas'!#REF!,D77)))</xm:f>
            <xm:f>'\Users\Cristian\Downloads\[Diagnostico GAP_27001_2013_Anexo A.xlsx]Listas'!#REF!</xm:f>
            <x14:dxf>
              <fill>
                <patternFill>
                  <bgColor rgb="FF66FF66"/>
                </patternFill>
              </fill>
            </x14:dxf>
          </x14:cfRule>
          <x14:cfRule type="containsText" priority="415" operator="containsText" id="{76D08FD7-1F71-4EF2-9FA1-BB07E2623C36}">
            <xm:f>NOT(ISERROR(SEARCH('\Users\Cristian\Downloads\[Diagnostico GAP_27001_2013_Anexo A.xlsx]Listas'!#REF!,D77)))</xm:f>
            <xm:f>'\Users\Cristian\Downloads\[Diagnostico GAP_27001_2013_Anexo A.xlsx]Listas'!#REF!</xm:f>
            <x14:dxf>
              <fill>
                <patternFill>
                  <bgColor rgb="FF99FF99"/>
                </patternFill>
              </fill>
            </x14:dxf>
          </x14:cfRule>
          <x14:cfRule type="containsText" priority="416" operator="containsText" id="{ECC322A0-C188-4F59-8BB5-032BE9EF9A87}">
            <xm:f>NOT(ISERROR(SEARCH('\Users\Cristian\Downloads\[Diagnostico GAP_27001_2013_Anexo A.xlsx]Listas'!#REF!,D77)))</xm:f>
            <xm:f>'\Users\Cristian\Downloads\[Diagnostico GAP_27001_2013_Anexo A.xlsx]Listas'!#REF!</xm:f>
            <x14:dxf>
              <fill>
                <patternFill>
                  <bgColor rgb="FFFFDB43"/>
                </patternFill>
              </fill>
            </x14:dxf>
          </x14:cfRule>
          <x14:cfRule type="containsText" priority="417" operator="containsText" id="{8B8267F5-779C-4F51-A1D9-A8C53A74C64A}">
            <xm:f>NOT(ISERROR(SEARCH('\Users\Cristian\Downloads\[Diagnostico GAP_27001_2013_Anexo A.xlsx]Listas'!#REF!,D77)))</xm:f>
            <xm:f>'\Users\Cristian\Downloads\[Diagnostico GAP_27001_2013_Anexo A.xlsx]Listas'!#REF!</xm:f>
            <x14:dxf>
              <fill>
                <patternFill>
                  <bgColor rgb="FFFFAD93"/>
                </patternFill>
              </fill>
            </x14:dxf>
          </x14:cfRule>
          <xm:sqref>D77</xm:sqref>
        </x14:conditionalFormatting>
        <x14:conditionalFormatting xmlns:xm="http://schemas.microsoft.com/office/excel/2006/main">
          <x14:cfRule type="containsText" priority="408" operator="containsText" id="{9C618AF7-2760-4B75-9330-407033CFE41A}">
            <xm:f>NOT(ISERROR(SEARCH('\Users\Cristian\Downloads\[Diagnostico GAP_27001_2013_Anexo A.xlsx]Listas'!#REF!,E77)))</xm:f>
            <xm:f>'\Users\Cristian\Downloads\[Diagnostico GAP_27001_2013_Anexo A.xlsx]Listas'!#REF!</xm:f>
            <x14:dxf>
              <fill>
                <patternFill>
                  <bgColor rgb="FF33CC33"/>
                </patternFill>
              </fill>
            </x14:dxf>
          </x14:cfRule>
          <x14:cfRule type="containsText" priority="409" operator="containsText" id="{D38EB338-4FEE-46C5-A602-0EF32BCFFF47}">
            <xm:f>NOT(ISERROR(SEARCH('\Users\Cristian\Downloads\[Diagnostico GAP_27001_2013_Anexo A.xlsx]Listas'!#REF!,E77)))</xm:f>
            <xm:f>'\Users\Cristian\Downloads\[Diagnostico GAP_27001_2013_Anexo A.xlsx]Listas'!#REF!</xm:f>
            <x14:dxf>
              <fill>
                <patternFill>
                  <bgColor rgb="FF66FF66"/>
                </patternFill>
              </fill>
            </x14:dxf>
          </x14:cfRule>
          <x14:cfRule type="containsText" priority="410" operator="containsText" id="{333E46D6-E292-403D-B55A-6110058D9152}">
            <xm:f>NOT(ISERROR(SEARCH('\Users\Cristian\Downloads\[Diagnostico GAP_27001_2013_Anexo A.xlsx]Listas'!#REF!,E77)))</xm:f>
            <xm:f>'\Users\Cristian\Downloads\[Diagnostico GAP_27001_2013_Anexo A.xlsx]Listas'!#REF!</xm:f>
            <x14:dxf>
              <fill>
                <patternFill>
                  <bgColor rgb="FF99FF99"/>
                </patternFill>
              </fill>
            </x14:dxf>
          </x14:cfRule>
          <x14:cfRule type="containsText" priority="411" operator="containsText" id="{9D2974CB-684C-4464-AD8A-1552B959B6A2}">
            <xm:f>NOT(ISERROR(SEARCH('\Users\Cristian\Downloads\[Diagnostico GAP_27001_2013_Anexo A.xlsx]Listas'!#REF!,E77)))</xm:f>
            <xm:f>'\Users\Cristian\Downloads\[Diagnostico GAP_27001_2013_Anexo A.xlsx]Listas'!#REF!</xm:f>
            <x14:dxf>
              <fill>
                <patternFill>
                  <bgColor rgb="FFFFDB43"/>
                </patternFill>
              </fill>
            </x14:dxf>
          </x14:cfRule>
          <x14:cfRule type="containsText" priority="412" operator="containsText" id="{5B46DDA5-F16E-42CB-9DB0-FE08CC8C8D13}">
            <xm:f>NOT(ISERROR(SEARCH('\Users\Cristian\Downloads\[Diagnostico GAP_27001_2013_Anexo A.xlsx]Listas'!#REF!,E77)))</xm:f>
            <xm:f>'\Users\Cristian\Downloads\[Diagnostico GAP_27001_2013_Anexo A.xlsx]Listas'!#REF!</xm:f>
            <x14:dxf>
              <fill>
                <patternFill>
                  <bgColor rgb="FFFFAD93"/>
                </patternFill>
              </fill>
            </x14:dxf>
          </x14:cfRule>
          <xm:sqref>E77</xm:sqref>
        </x14:conditionalFormatting>
        <x14:conditionalFormatting xmlns:xm="http://schemas.microsoft.com/office/excel/2006/main">
          <x14:cfRule type="containsText" priority="403" operator="containsText" id="{2815EFD0-DD45-4656-80CC-6E2084927ED9}">
            <xm:f>NOT(ISERROR(SEARCH('\Users\Cristian\Downloads\[Diagnostico GAP_27001_2013_Anexo A.xlsx]Listas'!#REF!,D84)))</xm:f>
            <xm:f>'\Users\Cristian\Downloads\[Diagnostico GAP_27001_2013_Anexo A.xlsx]Listas'!#REF!</xm:f>
            <x14:dxf>
              <fill>
                <patternFill>
                  <bgColor rgb="FF33CC33"/>
                </patternFill>
              </fill>
            </x14:dxf>
          </x14:cfRule>
          <x14:cfRule type="containsText" priority="404" operator="containsText" id="{AC0AD810-B241-40EE-B68B-048FA670B0EA}">
            <xm:f>NOT(ISERROR(SEARCH('\Users\Cristian\Downloads\[Diagnostico GAP_27001_2013_Anexo A.xlsx]Listas'!#REF!,D84)))</xm:f>
            <xm:f>'\Users\Cristian\Downloads\[Diagnostico GAP_27001_2013_Anexo A.xlsx]Listas'!#REF!</xm:f>
            <x14:dxf>
              <fill>
                <patternFill>
                  <bgColor rgb="FF66FF66"/>
                </patternFill>
              </fill>
            </x14:dxf>
          </x14:cfRule>
          <x14:cfRule type="containsText" priority="405" operator="containsText" id="{44ED3CEB-28EB-4F8B-9B0C-92A860067903}">
            <xm:f>NOT(ISERROR(SEARCH('\Users\Cristian\Downloads\[Diagnostico GAP_27001_2013_Anexo A.xlsx]Listas'!#REF!,D84)))</xm:f>
            <xm:f>'\Users\Cristian\Downloads\[Diagnostico GAP_27001_2013_Anexo A.xlsx]Listas'!#REF!</xm:f>
            <x14:dxf>
              <fill>
                <patternFill>
                  <bgColor rgb="FF99FF99"/>
                </patternFill>
              </fill>
            </x14:dxf>
          </x14:cfRule>
          <x14:cfRule type="containsText" priority="406" operator="containsText" id="{0E473B2D-4A95-4351-A9CA-CBF5FF785691}">
            <xm:f>NOT(ISERROR(SEARCH('\Users\Cristian\Downloads\[Diagnostico GAP_27001_2013_Anexo A.xlsx]Listas'!#REF!,D84)))</xm:f>
            <xm:f>'\Users\Cristian\Downloads\[Diagnostico GAP_27001_2013_Anexo A.xlsx]Listas'!#REF!</xm:f>
            <x14:dxf>
              <fill>
                <patternFill>
                  <bgColor rgb="FFFFDB43"/>
                </patternFill>
              </fill>
            </x14:dxf>
          </x14:cfRule>
          <x14:cfRule type="containsText" priority="407" operator="containsText" id="{1D424506-DA46-4D9B-8DD5-CD8558E3CB2D}">
            <xm:f>NOT(ISERROR(SEARCH('\Users\Cristian\Downloads\[Diagnostico GAP_27001_2013_Anexo A.xlsx]Listas'!#REF!,D84)))</xm:f>
            <xm:f>'\Users\Cristian\Downloads\[Diagnostico GAP_27001_2013_Anexo A.xlsx]Listas'!#REF!</xm:f>
            <x14:dxf>
              <fill>
                <patternFill>
                  <bgColor rgb="FFFFAD93"/>
                </patternFill>
              </fill>
            </x14:dxf>
          </x14:cfRule>
          <xm:sqref>D84</xm:sqref>
        </x14:conditionalFormatting>
        <x14:conditionalFormatting xmlns:xm="http://schemas.microsoft.com/office/excel/2006/main">
          <x14:cfRule type="containsText" priority="398" operator="containsText" id="{8A0719E8-FC3D-42E4-8B3C-89C925530840}">
            <xm:f>NOT(ISERROR(SEARCH('\Users\Cristian\Downloads\[Diagnostico GAP_27001_2013_Anexo A.xlsx]Listas'!#REF!,E84)))</xm:f>
            <xm:f>'\Users\Cristian\Downloads\[Diagnostico GAP_27001_2013_Anexo A.xlsx]Listas'!#REF!</xm:f>
            <x14:dxf>
              <fill>
                <patternFill>
                  <bgColor rgb="FF33CC33"/>
                </patternFill>
              </fill>
            </x14:dxf>
          </x14:cfRule>
          <x14:cfRule type="containsText" priority="399" operator="containsText" id="{438C882A-88D2-441B-94A3-B7E8418F648D}">
            <xm:f>NOT(ISERROR(SEARCH('\Users\Cristian\Downloads\[Diagnostico GAP_27001_2013_Anexo A.xlsx]Listas'!#REF!,E84)))</xm:f>
            <xm:f>'\Users\Cristian\Downloads\[Diagnostico GAP_27001_2013_Anexo A.xlsx]Listas'!#REF!</xm:f>
            <x14:dxf>
              <fill>
                <patternFill>
                  <bgColor rgb="FF66FF66"/>
                </patternFill>
              </fill>
            </x14:dxf>
          </x14:cfRule>
          <x14:cfRule type="containsText" priority="400" operator="containsText" id="{F86446A9-7FBC-4670-9EC1-93D17EB72920}">
            <xm:f>NOT(ISERROR(SEARCH('\Users\Cristian\Downloads\[Diagnostico GAP_27001_2013_Anexo A.xlsx]Listas'!#REF!,E84)))</xm:f>
            <xm:f>'\Users\Cristian\Downloads\[Diagnostico GAP_27001_2013_Anexo A.xlsx]Listas'!#REF!</xm:f>
            <x14:dxf>
              <fill>
                <patternFill>
                  <bgColor rgb="FF99FF99"/>
                </patternFill>
              </fill>
            </x14:dxf>
          </x14:cfRule>
          <x14:cfRule type="containsText" priority="401" operator="containsText" id="{B7BDFF2B-4564-4711-9901-BD83EE6E98D0}">
            <xm:f>NOT(ISERROR(SEARCH('\Users\Cristian\Downloads\[Diagnostico GAP_27001_2013_Anexo A.xlsx]Listas'!#REF!,E84)))</xm:f>
            <xm:f>'\Users\Cristian\Downloads\[Diagnostico GAP_27001_2013_Anexo A.xlsx]Listas'!#REF!</xm:f>
            <x14:dxf>
              <fill>
                <patternFill>
                  <bgColor rgb="FFFFDB43"/>
                </patternFill>
              </fill>
            </x14:dxf>
          </x14:cfRule>
          <x14:cfRule type="containsText" priority="402" operator="containsText" id="{089595CB-7D93-4A3F-A12D-3952C81D835A}">
            <xm:f>NOT(ISERROR(SEARCH('\Users\Cristian\Downloads\[Diagnostico GAP_27001_2013_Anexo A.xlsx]Listas'!#REF!,E84)))</xm:f>
            <xm:f>'\Users\Cristian\Downloads\[Diagnostico GAP_27001_2013_Anexo A.xlsx]Listas'!#REF!</xm:f>
            <x14:dxf>
              <fill>
                <patternFill>
                  <bgColor rgb="FFFFAD93"/>
                </patternFill>
              </fill>
            </x14:dxf>
          </x14:cfRule>
          <xm:sqref>E84</xm:sqref>
        </x14:conditionalFormatting>
        <x14:conditionalFormatting xmlns:xm="http://schemas.microsoft.com/office/excel/2006/main">
          <x14:cfRule type="containsText" priority="393" operator="containsText" id="{90C73FA1-E803-458C-8719-002C8D8779BB}">
            <xm:f>NOT(ISERROR(SEARCH('\Users\Cristian\Downloads\[Diagnostico GAP_27001_2013_Anexo A.xlsx]Listas'!#REF!,E92)))</xm:f>
            <xm:f>'\Users\Cristian\Downloads\[Diagnostico GAP_27001_2013_Anexo A.xlsx]Listas'!#REF!</xm:f>
            <x14:dxf>
              <fill>
                <patternFill>
                  <bgColor rgb="FF33CC33"/>
                </patternFill>
              </fill>
            </x14:dxf>
          </x14:cfRule>
          <x14:cfRule type="containsText" priority="394" operator="containsText" id="{004A4138-CA25-4B35-B4C0-75BD0146113D}">
            <xm:f>NOT(ISERROR(SEARCH('\Users\Cristian\Downloads\[Diagnostico GAP_27001_2013_Anexo A.xlsx]Listas'!#REF!,E92)))</xm:f>
            <xm:f>'\Users\Cristian\Downloads\[Diagnostico GAP_27001_2013_Anexo A.xlsx]Listas'!#REF!</xm:f>
            <x14:dxf>
              <fill>
                <patternFill>
                  <bgColor rgb="FF66FF66"/>
                </patternFill>
              </fill>
            </x14:dxf>
          </x14:cfRule>
          <x14:cfRule type="containsText" priority="395" operator="containsText" id="{8DC821B5-39DE-41F8-8133-4234691BD828}">
            <xm:f>NOT(ISERROR(SEARCH('\Users\Cristian\Downloads\[Diagnostico GAP_27001_2013_Anexo A.xlsx]Listas'!#REF!,E92)))</xm:f>
            <xm:f>'\Users\Cristian\Downloads\[Diagnostico GAP_27001_2013_Anexo A.xlsx]Listas'!#REF!</xm:f>
            <x14:dxf>
              <fill>
                <patternFill>
                  <bgColor rgb="FF99FF99"/>
                </patternFill>
              </fill>
            </x14:dxf>
          </x14:cfRule>
          <x14:cfRule type="containsText" priority="396" operator="containsText" id="{05992081-8C0D-406C-858E-9FED2654F777}">
            <xm:f>NOT(ISERROR(SEARCH('\Users\Cristian\Downloads\[Diagnostico GAP_27001_2013_Anexo A.xlsx]Listas'!#REF!,E92)))</xm:f>
            <xm:f>'\Users\Cristian\Downloads\[Diagnostico GAP_27001_2013_Anexo A.xlsx]Listas'!#REF!</xm:f>
            <x14:dxf>
              <fill>
                <patternFill>
                  <bgColor rgb="FFFFDB43"/>
                </patternFill>
              </fill>
            </x14:dxf>
          </x14:cfRule>
          <x14:cfRule type="containsText" priority="397" operator="containsText" id="{6AA11184-9BF8-437A-B3E8-8FB96FD5952F}">
            <xm:f>NOT(ISERROR(SEARCH('\Users\Cristian\Downloads\[Diagnostico GAP_27001_2013_Anexo A.xlsx]Listas'!#REF!,E92)))</xm:f>
            <xm:f>'\Users\Cristian\Downloads\[Diagnostico GAP_27001_2013_Anexo A.xlsx]Listas'!#REF!</xm:f>
            <x14:dxf>
              <fill>
                <patternFill>
                  <bgColor rgb="FFFFAD93"/>
                </patternFill>
              </fill>
            </x14:dxf>
          </x14:cfRule>
          <xm:sqref>E92</xm:sqref>
        </x14:conditionalFormatting>
        <x14:conditionalFormatting xmlns:xm="http://schemas.microsoft.com/office/excel/2006/main">
          <x14:cfRule type="containsText" priority="388" operator="containsText" id="{266487B2-B67D-4EE1-BFD3-66B3B9A2B8C9}">
            <xm:f>NOT(ISERROR(SEARCH('\Users\Cristian\Downloads\[Diagnostico GAP_27001_2013_Anexo A.xlsx]Listas'!#REF!,D92)))</xm:f>
            <xm:f>'\Users\Cristian\Downloads\[Diagnostico GAP_27001_2013_Anexo A.xlsx]Listas'!#REF!</xm:f>
            <x14:dxf>
              <fill>
                <patternFill>
                  <bgColor rgb="FF33CC33"/>
                </patternFill>
              </fill>
            </x14:dxf>
          </x14:cfRule>
          <x14:cfRule type="containsText" priority="389" operator="containsText" id="{990DA90D-5742-4CDF-B001-709A4D9489DB}">
            <xm:f>NOT(ISERROR(SEARCH('\Users\Cristian\Downloads\[Diagnostico GAP_27001_2013_Anexo A.xlsx]Listas'!#REF!,D92)))</xm:f>
            <xm:f>'\Users\Cristian\Downloads\[Diagnostico GAP_27001_2013_Anexo A.xlsx]Listas'!#REF!</xm:f>
            <x14:dxf>
              <fill>
                <patternFill>
                  <bgColor rgb="FF66FF66"/>
                </patternFill>
              </fill>
            </x14:dxf>
          </x14:cfRule>
          <x14:cfRule type="containsText" priority="390" operator="containsText" id="{CE729DB4-C828-4727-A93B-8DADFCE9CB6E}">
            <xm:f>NOT(ISERROR(SEARCH('\Users\Cristian\Downloads\[Diagnostico GAP_27001_2013_Anexo A.xlsx]Listas'!#REF!,D92)))</xm:f>
            <xm:f>'\Users\Cristian\Downloads\[Diagnostico GAP_27001_2013_Anexo A.xlsx]Listas'!#REF!</xm:f>
            <x14:dxf>
              <fill>
                <patternFill>
                  <bgColor rgb="FF99FF99"/>
                </patternFill>
              </fill>
            </x14:dxf>
          </x14:cfRule>
          <x14:cfRule type="containsText" priority="391" operator="containsText" id="{65547ED4-1646-4F63-A180-B986BFAC6E8D}">
            <xm:f>NOT(ISERROR(SEARCH('\Users\Cristian\Downloads\[Diagnostico GAP_27001_2013_Anexo A.xlsx]Listas'!#REF!,D92)))</xm:f>
            <xm:f>'\Users\Cristian\Downloads\[Diagnostico GAP_27001_2013_Anexo A.xlsx]Listas'!#REF!</xm:f>
            <x14:dxf>
              <fill>
                <patternFill>
                  <bgColor rgb="FFFFDB43"/>
                </patternFill>
              </fill>
            </x14:dxf>
          </x14:cfRule>
          <x14:cfRule type="containsText" priority="392" operator="containsText" id="{82E5BBFF-C4E4-495F-A2B5-A09DB11E828E}">
            <xm:f>NOT(ISERROR(SEARCH('\Users\Cristian\Downloads\[Diagnostico GAP_27001_2013_Anexo A.xlsx]Listas'!#REF!,D92)))</xm:f>
            <xm:f>'\Users\Cristian\Downloads\[Diagnostico GAP_27001_2013_Anexo A.xlsx]Listas'!#REF!</xm:f>
            <x14:dxf>
              <fill>
                <patternFill>
                  <bgColor rgb="FFFFAD93"/>
                </patternFill>
              </fill>
            </x14:dxf>
          </x14:cfRule>
          <xm:sqref>D92</xm:sqref>
        </x14:conditionalFormatting>
        <x14:conditionalFormatting xmlns:xm="http://schemas.microsoft.com/office/excel/2006/main">
          <x14:cfRule type="containsText" priority="380" operator="containsText" id="{B517509E-98DA-4AFC-8F63-E7C40789E837}">
            <xm:f>NOT(ISERROR(SEARCH('\Users\Cristian\Downloads\[Diagnostico GAP_27001_2013_Anexo A.xlsx]Listas'!#REF!,C10)))</xm:f>
            <xm:f>'\Users\Cristian\Downloads\[Diagnostico GAP_27001_2013_Anexo A.xlsx]Listas'!#REF!</xm:f>
            <x14:dxf>
              <fill>
                <patternFill>
                  <bgColor rgb="FFD90000"/>
                </patternFill>
              </fill>
            </x14:dxf>
          </x14:cfRule>
          <xm:sqref>C10</xm:sqref>
        </x14:conditionalFormatting>
        <x14:conditionalFormatting xmlns:xm="http://schemas.microsoft.com/office/excel/2006/main">
          <x14:cfRule type="containsText" priority="381" operator="containsText" id="{EB0FD208-E870-4F1E-BB5E-7D9310B92E2C}">
            <xm:f>NOT(ISERROR(SEARCH('\Users\Cristian\Downloads\[Diagnostico GAP_27001_2013_Anexo A.xlsx]Listas'!#REF!,C10)))</xm:f>
            <xm:f>'\Users\Cristian\Downloads\[Diagnostico GAP_27001_2013_Anexo A.xlsx]Listas'!#REF!</xm:f>
            <x14:dxf>
              <fill>
                <patternFill>
                  <bgColor rgb="FFED7D31"/>
                </patternFill>
              </fill>
            </x14:dxf>
          </x14:cfRule>
          <x14:cfRule type="containsText" priority="382" operator="containsText" id="{7F246FD7-57F8-43EE-9A8E-330D8016763F}">
            <xm:f>NOT(ISERROR(SEARCH('\Users\Cristian\Downloads\[Diagnostico GAP_27001_2013_Anexo A.xlsx]Listas'!#REF!,C10)))</xm:f>
            <xm:f>'\Users\Cristian\Downloads\[Diagnostico GAP_27001_2013_Anexo A.xlsx]Listas'!#REF!</xm:f>
            <x14:dxf>
              <fill>
                <patternFill>
                  <bgColor rgb="FFA9D08E"/>
                </patternFill>
              </fill>
            </x14:dxf>
          </x14:cfRule>
          <x14:cfRule type="containsText" priority="383" operator="containsText" id="{20C602F7-915A-444F-9A9F-92C058FC7C19}">
            <xm:f>NOT(ISERROR(SEARCH('\Users\Cristian\Downloads\[Diagnostico GAP_27001_2013_Anexo A.xlsx]Listas'!#REF!,C10)))</xm:f>
            <xm:f>'\Users\Cristian\Downloads\[Diagnostico GAP_27001_2013_Anexo A.xlsx]Listas'!#REF!</xm:f>
            <x14:dxf>
              <fill>
                <patternFill>
                  <bgColor rgb="FF0070C0"/>
                </patternFill>
              </fill>
            </x14:dxf>
          </x14:cfRule>
          <x14:cfRule type="containsText" priority="384" operator="containsText" id="{03BCB8E5-69E4-4AC8-B814-3E6CCBF22CF6}">
            <xm:f>NOT(ISERROR(SEARCH('\Users\Cristian\Downloads\[Diagnostico GAP_27001_2013_Anexo A.xlsx]Listas'!#REF!,C10)))</xm:f>
            <xm:f>'\Users\Cristian\Downloads\[Diagnostico GAP_27001_2013_Anexo A.xlsx]Listas'!#REF!</xm:f>
            <x14:dxf>
              <fill>
                <patternFill>
                  <bgColor rgb="FF00B0F0"/>
                </patternFill>
              </fill>
            </x14:dxf>
          </x14:cfRule>
          <x14:cfRule type="containsText" priority="385" operator="containsText" id="{5983A496-8042-4CC6-B4BF-AEF09C7A933D}">
            <xm:f>NOT(ISERROR(SEARCH('\Users\Cristian\Downloads\[Diagnostico GAP_27001_2013_Anexo A.xlsx]Listas'!#REF!,C10)))</xm:f>
            <xm:f>'\Users\Cristian\Downloads\[Diagnostico GAP_27001_2013_Anexo A.xlsx]Listas'!#REF!</xm:f>
            <x14:dxf>
              <fill>
                <patternFill>
                  <bgColor rgb="FFFFD966"/>
                </patternFill>
              </fill>
            </x14:dxf>
          </x14:cfRule>
          <xm:sqref>C10</xm:sqref>
        </x14:conditionalFormatting>
        <x14:conditionalFormatting xmlns:xm="http://schemas.microsoft.com/office/excel/2006/main">
          <x14:cfRule type="containsText" priority="372" operator="containsText" id="{BDC75EB7-908F-4A83-9664-52A7CDDF4D26}">
            <xm:f>NOT(ISERROR(SEARCH('\Users\Cristian\Downloads\[Diagnostico GAP_27001_2013_Anexo A.xlsx]Listas'!#REF!,C23)))</xm:f>
            <xm:f>'\Users\Cristian\Downloads\[Diagnostico GAP_27001_2013_Anexo A.xlsx]Listas'!#REF!</xm:f>
            <x14:dxf>
              <fill>
                <patternFill>
                  <bgColor rgb="FFD90000"/>
                </patternFill>
              </fill>
            </x14:dxf>
          </x14:cfRule>
          <xm:sqref>C23</xm:sqref>
        </x14:conditionalFormatting>
        <x14:conditionalFormatting xmlns:xm="http://schemas.microsoft.com/office/excel/2006/main">
          <x14:cfRule type="containsText" priority="373" operator="containsText" id="{EDB0D3AE-B582-4EA2-9475-EBD426A68E1D}">
            <xm:f>NOT(ISERROR(SEARCH('\Users\Cristian\Downloads\[Diagnostico GAP_27001_2013_Anexo A.xlsx]Listas'!#REF!,C23)))</xm:f>
            <xm:f>'\Users\Cristian\Downloads\[Diagnostico GAP_27001_2013_Anexo A.xlsx]Listas'!#REF!</xm:f>
            <x14:dxf>
              <fill>
                <patternFill>
                  <bgColor rgb="FFED7D31"/>
                </patternFill>
              </fill>
            </x14:dxf>
          </x14:cfRule>
          <x14:cfRule type="containsText" priority="374" operator="containsText" id="{4B1C08F0-010B-4E42-93D4-CFE574E455CC}">
            <xm:f>NOT(ISERROR(SEARCH('\Users\Cristian\Downloads\[Diagnostico GAP_27001_2013_Anexo A.xlsx]Listas'!#REF!,C23)))</xm:f>
            <xm:f>'\Users\Cristian\Downloads\[Diagnostico GAP_27001_2013_Anexo A.xlsx]Listas'!#REF!</xm:f>
            <x14:dxf>
              <fill>
                <patternFill>
                  <bgColor rgb="FFA9D08E"/>
                </patternFill>
              </fill>
            </x14:dxf>
          </x14:cfRule>
          <x14:cfRule type="containsText" priority="375" operator="containsText" id="{6586A2DA-BD2F-4897-923E-2BBB3BBAF32D}">
            <xm:f>NOT(ISERROR(SEARCH('\Users\Cristian\Downloads\[Diagnostico GAP_27001_2013_Anexo A.xlsx]Listas'!#REF!,C23)))</xm:f>
            <xm:f>'\Users\Cristian\Downloads\[Diagnostico GAP_27001_2013_Anexo A.xlsx]Listas'!#REF!</xm:f>
            <x14:dxf>
              <fill>
                <patternFill>
                  <bgColor rgb="FF0070C0"/>
                </patternFill>
              </fill>
            </x14:dxf>
          </x14:cfRule>
          <x14:cfRule type="containsText" priority="376" operator="containsText" id="{F9FA91D4-D97B-47E7-B9D7-5B43EBAB75C3}">
            <xm:f>NOT(ISERROR(SEARCH('\Users\Cristian\Downloads\[Diagnostico GAP_27001_2013_Anexo A.xlsx]Listas'!#REF!,C23)))</xm:f>
            <xm:f>'\Users\Cristian\Downloads\[Diagnostico GAP_27001_2013_Anexo A.xlsx]Listas'!#REF!</xm:f>
            <x14:dxf>
              <fill>
                <patternFill>
                  <bgColor rgb="FF00B0F0"/>
                </patternFill>
              </fill>
            </x14:dxf>
          </x14:cfRule>
          <x14:cfRule type="containsText" priority="377" operator="containsText" id="{37F258BB-624D-4682-B003-A6E4F53C2CDC}">
            <xm:f>NOT(ISERROR(SEARCH('\Users\Cristian\Downloads\[Diagnostico GAP_27001_2013_Anexo A.xlsx]Listas'!#REF!,C23)))</xm:f>
            <xm:f>'\Users\Cristian\Downloads\[Diagnostico GAP_27001_2013_Anexo A.xlsx]Listas'!#REF!</xm:f>
            <x14:dxf>
              <fill>
                <patternFill>
                  <bgColor rgb="FFFFD966"/>
                </patternFill>
              </fill>
            </x14:dxf>
          </x14:cfRule>
          <xm:sqref>C23</xm:sqref>
        </x14:conditionalFormatting>
        <x14:conditionalFormatting xmlns:xm="http://schemas.microsoft.com/office/excel/2006/main">
          <x14:cfRule type="containsText" priority="364" operator="containsText" id="{0775C372-DCDF-4FCA-8E65-E6CA25534ADA}">
            <xm:f>NOT(ISERROR(SEARCH('\Users\Cristian\Downloads\[Diagnostico GAP_27001_2013_Anexo A.xlsx]Listas'!#REF!,C36)))</xm:f>
            <xm:f>'\Users\Cristian\Downloads\[Diagnostico GAP_27001_2013_Anexo A.xlsx]Listas'!#REF!</xm:f>
            <x14:dxf>
              <fill>
                <patternFill>
                  <bgColor rgb="FFD90000"/>
                </patternFill>
              </fill>
            </x14:dxf>
          </x14:cfRule>
          <xm:sqref>C36</xm:sqref>
        </x14:conditionalFormatting>
        <x14:conditionalFormatting xmlns:xm="http://schemas.microsoft.com/office/excel/2006/main">
          <x14:cfRule type="containsText" priority="365" operator="containsText" id="{E068FFF3-418F-48A6-9CC6-FE7D0EF1DABA}">
            <xm:f>NOT(ISERROR(SEARCH('\Users\Cristian\Downloads\[Diagnostico GAP_27001_2013_Anexo A.xlsx]Listas'!#REF!,C36)))</xm:f>
            <xm:f>'\Users\Cristian\Downloads\[Diagnostico GAP_27001_2013_Anexo A.xlsx]Listas'!#REF!</xm:f>
            <x14:dxf>
              <fill>
                <patternFill>
                  <bgColor rgb="FFED7D31"/>
                </patternFill>
              </fill>
            </x14:dxf>
          </x14:cfRule>
          <x14:cfRule type="containsText" priority="366" operator="containsText" id="{BCFA7F56-1199-4C8E-9312-995C4894AA2C}">
            <xm:f>NOT(ISERROR(SEARCH('\Users\Cristian\Downloads\[Diagnostico GAP_27001_2013_Anexo A.xlsx]Listas'!#REF!,C36)))</xm:f>
            <xm:f>'\Users\Cristian\Downloads\[Diagnostico GAP_27001_2013_Anexo A.xlsx]Listas'!#REF!</xm:f>
            <x14:dxf>
              <fill>
                <patternFill>
                  <bgColor rgb="FFA9D08E"/>
                </patternFill>
              </fill>
            </x14:dxf>
          </x14:cfRule>
          <x14:cfRule type="containsText" priority="367" operator="containsText" id="{45EAAF59-99A3-436B-8554-0D7A57CEED96}">
            <xm:f>NOT(ISERROR(SEARCH('\Users\Cristian\Downloads\[Diagnostico GAP_27001_2013_Anexo A.xlsx]Listas'!#REF!,C36)))</xm:f>
            <xm:f>'\Users\Cristian\Downloads\[Diagnostico GAP_27001_2013_Anexo A.xlsx]Listas'!#REF!</xm:f>
            <x14:dxf>
              <fill>
                <patternFill>
                  <bgColor rgb="FF0070C0"/>
                </patternFill>
              </fill>
            </x14:dxf>
          </x14:cfRule>
          <x14:cfRule type="containsText" priority="368" operator="containsText" id="{B1CF8DD2-7692-435F-9485-7E5445460930}">
            <xm:f>NOT(ISERROR(SEARCH('\Users\Cristian\Downloads\[Diagnostico GAP_27001_2013_Anexo A.xlsx]Listas'!#REF!,C36)))</xm:f>
            <xm:f>'\Users\Cristian\Downloads\[Diagnostico GAP_27001_2013_Anexo A.xlsx]Listas'!#REF!</xm:f>
            <x14:dxf>
              <fill>
                <patternFill>
                  <bgColor rgb="FF00B0F0"/>
                </patternFill>
              </fill>
            </x14:dxf>
          </x14:cfRule>
          <x14:cfRule type="containsText" priority="369" operator="containsText" id="{F162B9C5-9A66-4B67-AF97-EE3E48905ABE}">
            <xm:f>NOT(ISERROR(SEARCH('\Users\Cristian\Downloads\[Diagnostico GAP_27001_2013_Anexo A.xlsx]Listas'!#REF!,C36)))</xm:f>
            <xm:f>'\Users\Cristian\Downloads\[Diagnostico GAP_27001_2013_Anexo A.xlsx]Listas'!#REF!</xm:f>
            <x14:dxf>
              <fill>
                <patternFill>
                  <bgColor rgb="FFFFD966"/>
                </patternFill>
              </fill>
            </x14:dxf>
          </x14:cfRule>
          <xm:sqref>C36</xm:sqref>
        </x14:conditionalFormatting>
        <x14:conditionalFormatting xmlns:xm="http://schemas.microsoft.com/office/excel/2006/main">
          <x14:cfRule type="containsText" priority="356" operator="containsText" id="{6B1C2D93-7FD3-4E11-B4BA-19637C759881}">
            <xm:f>NOT(ISERROR(SEARCH('\Users\Cristian\Downloads\[Diagnostico GAP_27001_2013_Anexo A.xlsx]Listas'!#REF!,C53)))</xm:f>
            <xm:f>'\Users\Cristian\Downloads\[Diagnostico GAP_27001_2013_Anexo A.xlsx]Listas'!#REF!</xm:f>
            <x14:dxf>
              <fill>
                <patternFill>
                  <bgColor rgb="FFD90000"/>
                </patternFill>
              </fill>
            </x14:dxf>
          </x14:cfRule>
          <xm:sqref>C53</xm:sqref>
        </x14:conditionalFormatting>
        <x14:conditionalFormatting xmlns:xm="http://schemas.microsoft.com/office/excel/2006/main">
          <x14:cfRule type="containsText" priority="357" operator="containsText" id="{3223737A-5B21-47C3-B915-446C6A615430}">
            <xm:f>NOT(ISERROR(SEARCH('\Users\Cristian\Downloads\[Diagnostico GAP_27001_2013_Anexo A.xlsx]Listas'!#REF!,C53)))</xm:f>
            <xm:f>'\Users\Cristian\Downloads\[Diagnostico GAP_27001_2013_Anexo A.xlsx]Listas'!#REF!</xm:f>
            <x14:dxf>
              <fill>
                <patternFill>
                  <bgColor rgb="FFED7D31"/>
                </patternFill>
              </fill>
            </x14:dxf>
          </x14:cfRule>
          <x14:cfRule type="containsText" priority="358" operator="containsText" id="{03B8E083-FA1F-45E2-9435-B4E26DC86592}">
            <xm:f>NOT(ISERROR(SEARCH('\Users\Cristian\Downloads\[Diagnostico GAP_27001_2013_Anexo A.xlsx]Listas'!#REF!,C53)))</xm:f>
            <xm:f>'\Users\Cristian\Downloads\[Diagnostico GAP_27001_2013_Anexo A.xlsx]Listas'!#REF!</xm:f>
            <x14:dxf>
              <fill>
                <patternFill>
                  <bgColor rgb="FFA9D08E"/>
                </patternFill>
              </fill>
            </x14:dxf>
          </x14:cfRule>
          <x14:cfRule type="containsText" priority="359" operator="containsText" id="{23B82E49-E0AD-490E-9161-1B6B72BEC584}">
            <xm:f>NOT(ISERROR(SEARCH('\Users\Cristian\Downloads\[Diagnostico GAP_27001_2013_Anexo A.xlsx]Listas'!#REF!,C53)))</xm:f>
            <xm:f>'\Users\Cristian\Downloads\[Diagnostico GAP_27001_2013_Anexo A.xlsx]Listas'!#REF!</xm:f>
            <x14:dxf>
              <fill>
                <patternFill>
                  <bgColor rgb="FF0070C0"/>
                </patternFill>
              </fill>
            </x14:dxf>
          </x14:cfRule>
          <x14:cfRule type="containsText" priority="360" operator="containsText" id="{A3DC7118-F14F-4D56-984E-CF0652B512C1}">
            <xm:f>NOT(ISERROR(SEARCH('\Users\Cristian\Downloads\[Diagnostico GAP_27001_2013_Anexo A.xlsx]Listas'!#REF!,C53)))</xm:f>
            <xm:f>'\Users\Cristian\Downloads\[Diagnostico GAP_27001_2013_Anexo A.xlsx]Listas'!#REF!</xm:f>
            <x14:dxf>
              <fill>
                <patternFill>
                  <bgColor rgb="FF00B0F0"/>
                </patternFill>
              </fill>
            </x14:dxf>
          </x14:cfRule>
          <x14:cfRule type="containsText" priority="361" operator="containsText" id="{1027EAF2-9623-43A4-A8A9-6229967273A2}">
            <xm:f>NOT(ISERROR(SEARCH('\Users\Cristian\Downloads\[Diagnostico GAP_27001_2013_Anexo A.xlsx]Listas'!#REF!,C53)))</xm:f>
            <xm:f>'\Users\Cristian\Downloads\[Diagnostico GAP_27001_2013_Anexo A.xlsx]Listas'!#REF!</xm:f>
            <x14:dxf>
              <fill>
                <patternFill>
                  <bgColor rgb="FFFFD966"/>
                </patternFill>
              </fill>
            </x14:dxf>
          </x14:cfRule>
          <xm:sqref>C53</xm:sqref>
        </x14:conditionalFormatting>
        <x14:conditionalFormatting xmlns:xm="http://schemas.microsoft.com/office/excel/2006/main">
          <x14:cfRule type="containsText" priority="348" operator="containsText" id="{C9F4440D-B173-4980-9D5E-0F94BB8420C2}">
            <xm:f>NOT(ISERROR(SEARCH('\Users\Cristian\Downloads\[Diagnostico GAP_27001_2013_Anexo A.xlsx]Listas'!#REF!,C75)))</xm:f>
            <xm:f>'\Users\Cristian\Downloads\[Diagnostico GAP_27001_2013_Anexo A.xlsx]Listas'!#REF!</xm:f>
            <x14:dxf>
              <fill>
                <patternFill>
                  <bgColor rgb="FFD90000"/>
                </patternFill>
              </fill>
            </x14:dxf>
          </x14:cfRule>
          <xm:sqref>C75</xm:sqref>
        </x14:conditionalFormatting>
        <x14:conditionalFormatting xmlns:xm="http://schemas.microsoft.com/office/excel/2006/main">
          <x14:cfRule type="containsText" priority="349" operator="containsText" id="{2EDA949A-B023-4151-902B-ED51301D8EE8}">
            <xm:f>NOT(ISERROR(SEARCH('\Users\Cristian\Downloads\[Diagnostico GAP_27001_2013_Anexo A.xlsx]Listas'!#REF!,C75)))</xm:f>
            <xm:f>'\Users\Cristian\Downloads\[Diagnostico GAP_27001_2013_Anexo A.xlsx]Listas'!#REF!</xm:f>
            <x14:dxf>
              <fill>
                <patternFill>
                  <bgColor rgb="FFED7D31"/>
                </patternFill>
              </fill>
            </x14:dxf>
          </x14:cfRule>
          <x14:cfRule type="containsText" priority="350" operator="containsText" id="{8B1DA1CD-7A6B-41C2-BE3A-0F39F809D410}">
            <xm:f>NOT(ISERROR(SEARCH('\Users\Cristian\Downloads\[Diagnostico GAP_27001_2013_Anexo A.xlsx]Listas'!#REF!,C75)))</xm:f>
            <xm:f>'\Users\Cristian\Downloads\[Diagnostico GAP_27001_2013_Anexo A.xlsx]Listas'!#REF!</xm:f>
            <x14:dxf>
              <fill>
                <patternFill>
                  <bgColor rgb="FFA9D08E"/>
                </patternFill>
              </fill>
            </x14:dxf>
          </x14:cfRule>
          <x14:cfRule type="containsText" priority="351" operator="containsText" id="{78B1E30D-0E8B-41B6-94A4-6AC57431635C}">
            <xm:f>NOT(ISERROR(SEARCH('\Users\Cristian\Downloads\[Diagnostico GAP_27001_2013_Anexo A.xlsx]Listas'!#REF!,C75)))</xm:f>
            <xm:f>'\Users\Cristian\Downloads\[Diagnostico GAP_27001_2013_Anexo A.xlsx]Listas'!#REF!</xm:f>
            <x14:dxf>
              <fill>
                <patternFill>
                  <bgColor rgb="FF0070C0"/>
                </patternFill>
              </fill>
            </x14:dxf>
          </x14:cfRule>
          <x14:cfRule type="containsText" priority="352" operator="containsText" id="{1633CD4C-E3D2-4AA4-B5DD-C3FBDC239BC5}">
            <xm:f>NOT(ISERROR(SEARCH('\Users\Cristian\Downloads\[Diagnostico GAP_27001_2013_Anexo A.xlsx]Listas'!#REF!,C75)))</xm:f>
            <xm:f>'\Users\Cristian\Downloads\[Diagnostico GAP_27001_2013_Anexo A.xlsx]Listas'!#REF!</xm:f>
            <x14:dxf>
              <fill>
                <patternFill>
                  <bgColor rgb="FF00B0F0"/>
                </patternFill>
              </fill>
            </x14:dxf>
          </x14:cfRule>
          <x14:cfRule type="containsText" priority="353" operator="containsText" id="{EE32AB47-1D53-406C-8FAB-35FCA94B34B8}">
            <xm:f>NOT(ISERROR(SEARCH('\Users\Cristian\Downloads\[Diagnostico GAP_27001_2013_Anexo A.xlsx]Listas'!#REF!,C75)))</xm:f>
            <xm:f>'\Users\Cristian\Downloads\[Diagnostico GAP_27001_2013_Anexo A.xlsx]Listas'!#REF!</xm:f>
            <x14:dxf>
              <fill>
                <patternFill>
                  <bgColor rgb="FFFFD966"/>
                </patternFill>
              </fill>
            </x14:dxf>
          </x14:cfRule>
          <xm:sqref>C75</xm:sqref>
        </x14:conditionalFormatting>
        <x14:conditionalFormatting xmlns:xm="http://schemas.microsoft.com/office/excel/2006/main">
          <x14:cfRule type="containsText" priority="340" operator="containsText" id="{E7E3C803-6D66-4EA6-93DA-F964BE5ED816}">
            <xm:f>NOT(ISERROR(SEARCH('\Users\Cristian\Downloads\[Diagnostico GAP_27001_2013_Anexo A.xlsx]Listas'!#REF!,C82)))</xm:f>
            <xm:f>'\Users\Cristian\Downloads\[Diagnostico GAP_27001_2013_Anexo A.xlsx]Listas'!#REF!</xm:f>
            <x14:dxf>
              <fill>
                <patternFill>
                  <bgColor rgb="FFD90000"/>
                </patternFill>
              </fill>
            </x14:dxf>
          </x14:cfRule>
          <xm:sqref>C82</xm:sqref>
        </x14:conditionalFormatting>
        <x14:conditionalFormatting xmlns:xm="http://schemas.microsoft.com/office/excel/2006/main">
          <x14:cfRule type="containsText" priority="341" operator="containsText" id="{A8249B32-FB75-4921-BBCD-F945E6AC1EC3}">
            <xm:f>NOT(ISERROR(SEARCH('\Users\Cristian\Downloads\[Diagnostico GAP_27001_2013_Anexo A.xlsx]Listas'!#REF!,C82)))</xm:f>
            <xm:f>'\Users\Cristian\Downloads\[Diagnostico GAP_27001_2013_Anexo A.xlsx]Listas'!#REF!</xm:f>
            <x14:dxf>
              <fill>
                <patternFill>
                  <bgColor rgb="FFED7D31"/>
                </patternFill>
              </fill>
            </x14:dxf>
          </x14:cfRule>
          <x14:cfRule type="containsText" priority="342" operator="containsText" id="{AA2B7DC3-00C3-42A8-82B6-89900F61EA16}">
            <xm:f>NOT(ISERROR(SEARCH('\Users\Cristian\Downloads\[Diagnostico GAP_27001_2013_Anexo A.xlsx]Listas'!#REF!,C82)))</xm:f>
            <xm:f>'\Users\Cristian\Downloads\[Diagnostico GAP_27001_2013_Anexo A.xlsx]Listas'!#REF!</xm:f>
            <x14:dxf>
              <fill>
                <patternFill>
                  <bgColor rgb="FFA9D08E"/>
                </patternFill>
              </fill>
            </x14:dxf>
          </x14:cfRule>
          <x14:cfRule type="containsText" priority="343" operator="containsText" id="{8BC3E4F9-7961-4400-8DFB-03DA30E8C922}">
            <xm:f>NOT(ISERROR(SEARCH('\Users\Cristian\Downloads\[Diagnostico GAP_27001_2013_Anexo A.xlsx]Listas'!#REF!,C82)))</xm:f>
            <xm:f>'\Users\Cristian\Downloads\[Diagnostico GAP_27001_2013_Anexo A.xlsx]Listas'!#REF!</xm:f>
            <x14:dxf>
              <fill>
                <patternFill>
                  <bgColor rgb="FF0070C0"/>
                </patternFill>
              </fill>
            </x14:dxf>
          </x14:cfRule>
          <x14:cfRule type="containsText" priority="344" operator="containsText" id="{CDC8A70D-A8F9-4B8A-9B41-8A0D2AC027FB}">
            <xm:f>NOT(ISERROR(SEARCH('\Users\Cristian\Downloads\[Diagnostico GAP_27001_2013_Anexo A.xlsx]Listas'!#REF!,C82)))</xm:f>
            <xm:f>'\Users\Cristian\Downloads\[Diagnostico GAP_27001_2013_Anexo A.xlsx]Listas'!#REF!</xm:f>
            <x14:dxf>
              <fill>
                <patternFill>
                  <bgColor rgb="FF00B0F0"/>
                </patternFill>
              </fill>
            </x14:dxf>
          </x14:cfRule>
          <x14:cfRule type="containsText" priority="345" operator="containsText" id="{10DEE2DB-6DE9-485C-A45B-DDC2CC78531E}">
            <xm:f>NOT(ISERROR(SEARCH('\Users\Cristian\Downloads\[Diagnostico GAP_27001_2013_Anexo A.xlsx]Listas'!#REF!,C82)))</xm:f>
            <xm:f>'\Users\Cristian\Downloads\[Diagnostico GAP_27001_2013_Anexo A.xlsx]Listas'!#REF!</xm:f>
            <x14:dxf>
              <fill>
                <patternFill>
                  <bgColor rgb="FFFFD966"/>
                </patternFill>
              </fill>
            </x14:dxf>
          </x14:cfRule>
          <xm:sqref>C82</xm:sqref>
        </x14:conditionalFormatting>
        <x14:conditionalFormatting xmlns:xm="http://schemas.microsoft.com/office/excel/2006/main">
          <x14:cfRule type="containsText" priority="332" operator="containsText" id="{326CBF04-86D4-43F9-873F-C223B302A57C}">
            <xm:f>NOT(ISERROR(SEARCH('\Users\Cristian\Downloads\[Diagnostico GAP_27001_2013_Anexo A.xlsx]Listas'!#REF!,C103)))</xm:f>
            <xm:f>'\Users\Cristian\Downloads\[Diagnostico GAP_27001_2013_Anexo A.xlsx]Listas'!#REF!</xm:f>
            <x14:dxf>
              <fill>
                <patternFill>
                  <bgColor rgb="FFD90000"/>
                </patternFill>
              </fill>
            </x14:dxf>
          </x14:cfRule>
          <xm:sqref>C103</xm:sqref>
        </x14:conditionalFormatting>
        <x14:conditionalFormatting xmlns:xm="http://schemas.microsoft.com/office/excel/2006/main">
          <x14:cfRule type="containsText" priority="333" operator="containsText" id="{8098C76E-5FDD-4A76-9395-06DED7D96EE8}">
            <xm:f>NOT(ISERROR(SEARCH('\Users\Cristian\Downloads\[Diagnostico GAP_27001_2013_Anexo A.xlsx]Listas'!#REF!,C103)))</xm:f>
            <xm:f>'\Users\Cristian\Downloads\[Diagnostico GAP_27001_2013_Anexo A.xlsx]Listas'!#REF!</xm:f>
            <x14:dxf>
              <fill>
                <patternFill>
                  <bgColor rgb="FFED7D31"/>
                </patternFill>
              </fill>
            </x14:dxf>
          </x14:cfRule>
          <x14:cfRule type="containsText" priority="334" operator="containsText" id="{FD4AC9F3-7993-4D59-9176-F0811C9392A5}">
            <xm:f>NOT(ISERROR(SEARCH('\Users\Cristian\Downloads\[Diagnostico GAP_27001_2013_Anexo A.xlsx]Listas'!#REF!,C103)))</xm:f>
            <xm:f>'\Users\Cristian\Downloads\[Diagnostico GAP_27001_2013_Anexo A.xlsx]Listas'!#REF!</xm:f>
            <x14:dxf>
              <fill>
                <patternFill>
                  <bgColor rgb="FFA9D08E"/>
                </patternFill>
              </fill>
            </x14:dxf>
          </x14:cfRule>
          <x14:cfRule type="containsText" priority="335" operator="containsText" id="{C47125C7-D9A1-4808-95F7-0B8691A16A82}">
            <xm:f>NOT(ISERROR(SEARCH('\Users\Cristian\Downloads\[Diagnostico GAP_27001_2013_Anexo A.xlsx]Listas'!#REF!,C103)))</xm:f>
            <xm:f>'\Users\Cristian\Downloads\[Diagnostico GAP_27001_2013_Anexo A.xlsx]Listas'!#REF!</xm:f>
            <x14:dxf>
              <fill>
                <patternFill>
                  <bgColor rgb="FF0070C0"/>
                </patternFill>
              </fill>
            </x14:dxf>
          </x14:cfRule>
          <x14:cfRule type="containsText" priority="336" operator="containsText" id="{67B49D64-0206-47CE-8C22-A0BC75733FBA}">
            <xm:f>NOT(ISERROR(SEARCH('\Users\Cristian\Downloads\[Diagnostico GAP_27001_2013_Anexo A.xlsx]Listas'!#REF!,C103)))</xm:f>
            <xm:f>'\Users\Cristian\Downloads\[Diagnostico GAP_27001_2013_Anexo A.xlsx]Listas'!#REF!</xm:f>
            <x14:dxf>
              <fill>
                <patternFill>
                  <bgColor rgb="FF00B0F0"/>
                </patternFill>
              </fill>
            </x14:dxf>
          </x14:cfRule>
          <x14:cfRule type="containsText" priority="337" operator="containsText" id="{8BEFF8E6-2CF3-4A2C-B130-F33D2A845DEF}">
            <xm:f>NOT(ISERROR(SEARCH('\Users\Cristian\Downloads\[Diagnostico GAP_27001_2013_Anexo A.xlsx]Listas'!#REF!,C103)))</xm:f>
            <xm:f>'\Users\Cristian\Downloads\[Diagnostico GAP_27001_2013_Anexo A.xlsx]Listas'!#REF!</xm:f>
            <x14:dxf>
              <fill>
                <patternFill>
                  <bgColor rgb="FFFFD966"/>
                </patternFill>
              </fill>
            </x14:dxf>
          </x14:cfRule>
          <xm:sqref>C103</xm:sqref>
        </x14:conditionalFormatting>
        <x14:conditionalFormatting xmlns:xm="http://schemas.microsoft.com/office/excel/2006/main">
          <x14:cfRule type="containsText" priority="324" operator="containsText" id="{DC1BCD66-A799-4D8F-9B1C-D02AB92503BC}">
            <xm:f>NOT(ISERROR(SEARCH('\Users\Cristian\Downloads\[Diagnostico GAP_27001_2013_Anexo A.xlsx]Listas'!#REF!,C128)))</xm:f>
            <xm:f>'\Users\Cristian\Downloads\[Diagnostico GAP_27001_2013_Anexo A.xlsx]Listas'!#REF!</xm:f>
            <x14:dxf>
              <fill>
                <patternFill>
                  <bgColor rgb="FFD90000"/>
                </patternFill>
              </fill>
            </x14:dxf>
          </x14:cfRule>
          <xm:sqref>C128</xm:sqref>
        </x14:conditionalFormatting>
        <x14:conditionalFormatting xmlns:xm="http://schemas.microsoft.com/office/excel/2006/main">
          <x14:cfRule type="containsText" priority="325" operator="containsText" id="{E4F135D4-BC7F-4287-87FC-6C6CC8DF0835}">
            <xm:f>NOT(ISERROR(SEARCH('\Users\Cristian\Downloads\[Diagnostico GAP_27001_2013_Anexo A.xlsx]Listas'!#REF!,C128)))</xm:f>
            <xm:f>'\Users\Cristian\Downloads\[Diagnostico GAP_27001_2013_Anexo A.xlsx]Listas'!#REF!</xm:f>
            <x14:dxf>
              <fill>
                <patternFill>
                  <bgColor rgb="FFED7D31"/>
                </patternFill>
              </fill>
            </x14:dxf>
          </x14:cfRule>
          <x14:cfRule type="containsText" priority="326" operator="containsText" id="{FFA471B0-AE71-4F96-9645-73F3F60108FB}">
            <xm:f>NOT(ISERROR(SEARCH('\Users\Cristian\Downloads\[Diagnostico GAP_27001_2013_Anexo A.xlsx]Listas'!#REF!,C128)))</xm:f>
            <xm:f>'\Users\Cristian\Downloads\[Diagnostico GAP_27001_2013_Anexo A.xlsx]Listas'!#REF!</xm:f>
            <x14:dxf>
              <fill>
                <patternFill>
                  <bgColor rgb="FFA9D08E"/>
                </patternFill>
              </fill>
            </x14:dxf>
          </x14:cfRule>
          <x14:cfRule type="containsText" priority="327" operator="containsText" id="{28F4EA8C-695D-4B84-AADD-E54103BBC8D3}">
            <xm:f>NOT(ISERROR(SEARCH('\Users\Cristian\Downloads\[Diagnostico GAP_27001_2013_Anexo A.xlsx]Listas'!#REF!,C128)))</xm:f>
            <xm:f>'\Users\Cristian\Downloads\[Diagnostico GAP_27001_2013_Anexo A.xlsx]Listas'!#REF!</xm:f>
            <x14:dxf>
              <fill>
                <patternFill>
                  <bgColor rgb="FF0070C0"/>
                </patternFill>
              </fill>
            </x14:dxf>
          </x14:cfRule>
          <x14:cfRule type="containsText" priority="328" operator="containsText" id="{F99DB0CC-AD42-40C9-A915-ED27684551F7}">
            <xm:f>NOT(ISERROR(SEARCH('\Users\Cristian\Downloads\[Diagnostico GAP_27001_2013_Anexo A.xlsx]Listas'!#REF!,C128)))</xm:f>
            <xm:f>'\Users\Cristian\Downloads\[Diagnostico GAP_27001_2013_Anexo A.xlsx]Listas'!#REF!</xm:f>
            <x14:dxf>
              <fill>
                <patternFill>
                  <bgColor rgb="FF00B0F0"/>
                </patternFill>
              </fill>
            </x14:dxf>
          </x14:cfRule>
          <x14:cfRule type="containsText" priority="329" operator="containsText" id="{7816DECE-6F02-4A91-8EC2-F9D83C4D9228}">
            <xm:f>NOT(ISERROR(SEARCH('\Users\Cristian\Downloads\[Diagnostico GAP_27001_2013_Anexo A.xlsx]Listas'!#REF!,C128)))</xm:f>
            <xm:f>'\Users\Cristian\Downloads\[Diagnostico GAP_27001_2013_Anexo A.xlsx]Listas'!#REF!</xm:f>
            <x14:dxf>
              <fill>
                <patternFill>
                  <bgColor rgb="FFFFD966"/>
                </patternFill>
              </fill>
            </x14:dxf>
          </x14:cfRule>
          <xm:sqref>C128</xm:sqref>
        </x14:conditionalFormatting>
        <x14:conditionalFormatting xmlns:xm="http://schemas.microsoft.com/office/excel/2006/main">
          <x14:cfRule type="containsText" priority="316" operator="containsText" id="{8D9B3EA0-6543-4C2F-AEE1-CBB3CD80CF09}">
            <xm:f>NOT(ISERROR(SEARCH('\Users\Cristian\Downloads\[Diagnostico GAP_27001_2013_Anexo A.xlsx]Listas'!#REF!,C141)))</xm:f>
            <xm:f>'\Users\Cristian\Downloads\[Diagnostico GAP_27001_2013_Anexo A.xlsx]Listas'!#REF!</xm:f>
            <x14:dxf>
              <fill>
                <patternFill>
                  <bgColor rgb="FFD90000"/>
                </patternFill>
              </fill>
            </x14:dxf>
          </x14:cfRule>
          <xm:sqref>C141</xm:sqref>
        </x14:conditionalFormatting>
        <x14:conditionalFormatting xmlns:xm="http://schemas.microsoft.com/office/excel/2006/main">
          <x14:cfRule type="containsText" priority="317" operator="containsText" id="{8D289245-C8BD-47FE-88C5-3F97CE90AC25}">
            <xm:f>NOT(ISERROR(SEARCH('\Users\Cristian\Downloads\[Diagnostico GAP_27001_2013_Anexo A.xlsx]Listas'!#REF!,C141)))</xm:f>
            <xm:f>'\Users\Cristian\Downloads\[Diagnostico GAP_27001_2013_Anexo A.xlsx]Listas'!#REF!</xm:f>
            <x14:dxf>
              <fill>
                <patternFill>
                  <bgColor rgb="FFED7D31"/>
                </patternFill>
              </fill>
            </x14:dxf>
          </x14:cfRule>
          <x14:cfRule type="containsText" priority="318" operator="containsText" id="{078E5D1D-D094-4765-9CBC-620A6AFD049B}">
            <xm:f>NOT(ISERROR(SEARCH('\Users\Cristian\Downloads\[Diagnostico GAP_27001_2013_Anexo A.xlsx]Listas'!#REF!,C141)))</xm:f>
            <xm:f>'\Users\Cristian\Downloads\[Diagnostico GAP_27001_2013_Anexo A.xlsx]Listas'!#REF!</xm:f>
            <x14:dxf>
              <fill>
                <patternFill>
                  <bgColor rgb="FFA9D08E"/>
                </patternFill>
              </fill>
            </x14:dxf>
          </x14:cfRule>
          <x14:cfRule type="containsText" priority="319" operator="containsText" id="{2AAB15DA-281D-4940-BC8F-83537E696501}">
            <xm:f>NOT(ISERROR(SEARCH('\Users\Cristian\Downloads\[Diagnostico GAP_27001_2013_Anexo A.xlsx]Listas'!#REF!,C141)))</xm:f>
            <xm:f>'\Users\Cristian\Downloads\[Diagnostico GAP_27001_2013_Anexo A.xlsx]Listas'!#REF!</xm:f>
            <x14:dxf>
              <fill>
                <patternFill>
                  <bgColor rgb="FF0070C0"/>
                </patternFill>
              </fill>
            </x14:dxf>
          </x14:cfRule>
          <x14:cfRule type="containsText" priority="320" operator="containsText" id="{71559C0E-6D86-40BB-B886-DF5F9760A5D3}">
            <xm:f>NOT(ISERROR(SEARCH('\Users\Cristian\Downloads\[Diagnostico GAP_27001_2013_Anexo A.xlsx]Listas'!#REF!,C141)))</xm:f>
            <xm:f>'\Users\Cristian\Downloads\[Diagnostico GAP_27001_2013_Anexo A.xlsx]Listas'!#REF!</xm:f>
            <x14:dxf>
              <fill>
                <patternFill>
                  <bgColor rgb="FF00B0F0"/>
                </patternFill>
              </fill>
            </x14:dxf>
          </x14:cfRule>
          <x14:cfRule type="containsText" priority="321" operator="containsText" id="{12973AD3-C33C-4FCE-A894-F065EA28386F}">
            <xm:f>NOT(ISERROR(SEARCH('\Users\Cristian\Downloads\[Diagnostico GAP_27001_2013_Anexo A.xlsx]Listas'!#REF!,C141)))</xm:f>
            <xm:f>'\Users\Cristian\Downloads\[Diagnostico GAP_27001_2013_Anexo A.xlsx]Listas'!#REF!</xm:f>
            <x14:dxf>
              <fill>
                <patternFill>
                  <bgColor rgb="FFFFD966"/>
                </patternFill>
              </fill>
            </x14:dxf>
          </x14:cfRule>
          <xm:sqref>C141</xm:sqref>
        </x14:conditionalFormatting>
        <x14:conditionalFormatting xmlns:xm="http://schemas.microsoft.com/office/excel/2006/main">
          <x14:cfRule type="containsText" priority="308" operator="containsText" id="{0A7ED57E-CC14-4EA3-A606-03ED385161BD}">
            <xm:f>NOT(ISERROR(SEARCH('\Users\Cristian\Downloads\[Diagnostico GAP_27001_2013_Anexo A.xlsx]Listas'!#REF!,C161)))</xm:f>
            <xm:f>'\Users\Cristian\Downloads\[Diagnostico GAP_27001_2013_Anexo A.xlsx]Listas'!#REF!</xm:f>
            <x14:dxf>
              <fill>
                <patternFill>
                  <bgColor rgb="FFD90000"/>
                </patternFill>
              </fill>
            </x14:dxf>
          </x14:cfRule>
          <xm:sqref>C161</xm:sqref>
        </x14:conditionalFormatting>
        <x14:conditionalFormatting xmlns:xm="http://schemas.microsoft.com/office/excel/2006/main">
          <x14:cfRule type="containsText" priority="309" operator="containsText" id="{97A88FFC-E8A7-4025-B1F2-F773FCC1014D}">
            <xm:f>NOT(ISERROR(SEARCH('\Users\Cristian\Downloads\[Diagnostico GAP_27001_2013_Anexo A.xlsx]Listas'!#REF!,C161)))</xm:f>
            <xm:f>'\Users\Cristian\Downloads\[Diagnostico GAP_27001_2013_Anexo A.xlsx]Listas'!#REF!</xm:f>
            <x14:dxf>
              <fill>
                <patternFill>
                  <bgColor rgb="FFED7D31"/>
                </patternFill>
              </fill>
            </x14:dxf>
          </x14:cfRule>
          <x14:cfRule type="containsText" priority="310" operator="containsText" id="{1EC2C1FB-3CD9-4209-B55D-5ED491C25F19}">
            <xm:f>NOT(ISERROR(SEARCH('\Users\Cristian\Downloads\[Diagnostico GAP_27001_2013_Anexo A.xlsx]Listas'!#REF!,C161)))</xm:f>
            <xm:f>'\Users\Cristian\Downloads\[Diagnostico GAP_27001_2013_Anexo A.xlsx]Listas'!#REF!</xm:f>
            <x14:dxf>
              <fill>
                <patternFill>
                  <bgColor rgb="FFA9D08E"/>
                </patternFill>
              </fill>
            </x14:dxf>
          </x14:cfRule>
          <x14:cfRule type="containsText" priority="311" operator="containsText" id="{A208BC64-525D-4F79-B371-1DB6BED3AF4D}">
            <xm:f>NOT(ISERROR(SEARCH('\Users\Cristian\Downloads\[Diagnostico GAP_27001_2013_Anexo A.xlsx]Listas'!#REF!,C161)))</xm:f>
            <xm:f>'\Users\Cristian\Downloads\[Diagnostico GAP_27001_2013_Anexo A.xlsx]Listas'!#REF!</xm:f>
            <x14:dxf>
              <fill>
                <patternFill>
                  <bgColor rgb="FF0070C0"/>
                </patternFill>
              </fill>
            </x14:dxf>
          </x14:cfRule>
          <x14:cfRule type="containsText" priority="312" operator="containsText" id="{3E5D707C-AD1A-4687-AA3A-A8D937B77970}">
            <xm:f>NOT(ISERROR(SEARCH('\Users\Cristian\Downloads\[Diagnostico GAP_27001_2013_Anexo A.xlsx]Listas'!#REF!,C161)))</xm:f>
            <xm:f>'\Users\Cristian\Downloads\[Diagnostico GAP_27001_2013_Anexo A.xlsx]Listas'!#REF!</xm:f>
            <x14:dxf>
              <fill>
                <patternFill>
                  <bgColor rgb="FF00B0F0"/>
                </patternFill>
              </fill>
            </x14:dxf>
          </x14:cfRule>
          <x14:cfRule type="containsText" priority="313" operator="containsText" id="{B14CFB67-48B3-4323-8780-CD51A5C11E85}">
            <xm:f>NOT(ISERROR(SEARCH('\Users\Cristian\Downloads\[Diagnostico GAP_27001_2013_Anexo A.xlsx]Listas'!#REF!,C161)))</xm:f>
            <xm:f>'\Users\Cristian\Downloads\[Diagnostico GAP_27001_2013_Anexo A.xlsx]Listas'!#REF!</xm:f>
            <x14:dxf>
              <fill>
                <patternFill>
                  <bgColor rgb="FFFFD966"/>
                </patternFill>
              </fill>
            </x14:dxf>
          </x14:cfRule>
          <xm:sqref>C161</xm:sqref>
        </x14:conditionalFormatting>
        <x14:conditionalFormatting xmlns:xm="http://schemas.microsoft.com/office/excel/2006/main">
          <x14:cfRule type="containsText" priority="300" operator="containsText" id="{F4593EF6-5D6D-42EB-977D-84DDFC6EF2FD}">
            <xm:f>NOT(ISERROR(SEARCH('\Users\Cristian\Downloads\[Diagnostico GAP_27001_2013_Anexo A.xlsx]Listas'!#REF!,C172)))</xm:f>
            <xm:f>'\Users\Cristian\Downloads\[Diagnostico GAP_27001_2013_Anexo A.xlsx]Listas'!#REF!</xm:f>
            <x14:dxf>
              <fill>
                <patternFill>
                  <bgColor rgb="FFD90000"/>
                </patternFill>
              </fill>
            </x14:dxf>
          </x14:cfRule>
          <xm:sqref>C172</xm:sqref>
        </x14:conditionalFormatting>
        <x14:conditionalFormatting xmlns:xm="http://schemas.microsoft.com/office/excel/2006/main">
          <x14:cfRule type="containsText" priority="301" operator="containsText" id="{579A3FC0-25D8-4AD1-BF57-7EB75AB6A7ED}">
            <xm:f>NOT(ISERROR(SEARCH('\Users\Cristian\Downloads\[Diagnostico GAP_27001_2013_Anexo A.xlsx]Listas'!#REF!,C172)))</xm:f>
            <xm:f>'\Users\Cristian\Downloads\[Diagnostico GAP_27001_2013_Anexo A.xlsx]Listas'!#REF!</xm:f>
            <x14:dxf>
              <fill>
                <patternFill>
                  <bgColor rgb="FFED7D31"/>
                </patternFill>
              </fill>
            </x14:dxf>
          </x14:cfRule>
          <x14:cfRule type="containsText" priority="302" operator="containsText" id="{D6F2ECAD-1A26-4EF1-A465-C574B24478A2}">
            <xm:f>NOT(ISERROR(SEARCH('\Users\Cristian\Downloads\[Diagnostico GAP_27001_2013_Anexo A.xlsx]Listas'!#REF!,C172)))</xm:f>
            <xm:f>'\Users\Cristian\Downloads\[Diagnostico GAP_27001_2013_Anexo A.xlsx]Listas'!#REF!</xm:f>
            <x14:dxf>
              <fill>
                <patternFill>
                  <bgColor rgb="FFA9D08E"/>
                </patternFill>
              </fill>
            </x14:dxf>
          </x14:cfRule>
          <x14:cfRule type="containsText" priority="303" operator="containsText" id="{E99B98F0-0D65-4AC3-855F-7F707F04BA16}">
            <xm:f>NOT(ISERROR(SEARCH('\Users\Cristian\Downloads\[Diagnostico GAP_27001_2013_Anexo A.xlsx]Listas'!#REF!,C172)))</xm:f>
            <xm:f>'\Users\Cristian\Downloads\[Diagnostico GAP_27001_2013_Anexo A.xlsx]Listas'!#REF!</xm:f>
            <x14:dxf>
              <fill>
                <patternFill>
                  <bgColor rgb="FF0070C0"/>
                </patternFill>
              </fill>
            </x14:dxf>
          </x14:cfRule>
          <x14:cfRule type="containsText" priority="304" operator="containsText" id="{038AE38B-B6A3-4297-9B7B-EAA1C24014D2}">
            <xm:f>NOT(ISERROR(SEARCH('\Users\Cristian\Downloads\[Diagnostico GAP_27001_2013_Anexo A.xlsx]Listas'!#REF!,C172)))</xm:f>
            <xm:f>'\Users\Cristian\Downloads\[Diagnostico GAP_27001_2013_Anexo A.xlsx]Listas'!#REF!</xm:f>
            <x14:dxf>
              <fill>
                <patternFill>
                  <bgColor rgb="FF00B0F0"/>
                </patternFill>
              </fill>
            </x14:dxf>
          </x14:cfRule>
          <x14:cfRule type="containsText" priority="305" operator="containsText" id="{09F1BF29-2588-4700-B9AB-01D5D0C18680}">
            <xm:f>NOT(ISERROR(SEARCH('\Users\Cristian\Downloads\[Diagnostico GAP_27001_2013_Anexo A.xlsx]Listas'!#REF!,C172)))</xm:f>
            <xm:f>'\Users\Cristian\Downloads\[Diagnostico GAP_27001_2013_Anexo A.xlsx]Listas'!#REF!</xm:f>
            <x14:dxf>
              <fill>
                <patternFill>
                  <bgColor rgb="FFFFD966"/>
                </patternFill>
              </fill>
            </x14:dxf>
          </x14:cfRule>
          <xm:sqref>C172</xm:sqref>
        </x14:conditionalFormatting>
        <x14:conditionalFormatting xmlns:xm="http://schemas.microsoft.com/office/excel/2006/main">
          <x14:cfRule type="containsText" priority="292" operator="containsText" id="{FD5BDE2C-BB06-4B5E-BE54-153F2721E7E7}">
            <xm:f>NOT(ISERROR(SEARCH('\Users\Cristian\Downloads\[Diagnostico GAP_27001_2013_Anexo A.xlsx]Listas'!#REF!,C184)))</xm:f>
            <xm:f>'\Users\Cristian\Downloads\[Diagnostico GAP_27001_2013_Anexo A.xlsx]Listas'!#REF!</xm:f>
            <x14:dxf>
              <fill>
                <patternFill>
                  <bgColor rgb="FFD90000"/>
                </patternFill>
              </fill>
            </x14:dxf>
          </x14:cfRule>
          <xm:sqref>C184</xm:sqref>
        </x14:conditionalFormatting>
        <x14:conditionalFormatting xmlns:xm="http://schemas.microsoft.com/office/excel/2006/main">
          <x14:cfRule type="containsText" priority="293" operator="containsText" id="{8CB54D98-4493-4D8A-A37E-FEE23C242562}">
            <xm:f>NOT(ISERROR(SEARCH('\Users\Cristian\Downloads\[Diagnostico GAP_27001_2013_Anexo A.xlsx]Listas'!#REF!,C184)))</xm:f>
            <xm:f>'\Users\Cristian\Downloads\[Diagnostico GAP_27001_2013_Anexo A.xlsx]Listas'!#REF!</xm:f>
            <x14:dxf>
              <fill>
                <patternFill>
                  <bgColor rgb="FFED7D31"/>
                </patternFill>
              </fill>
            </x14:dxf>
          </x14:cfRule>
          <x14:cfRule type="containsText" priority="294" operator="containsText" id="{BC107257-6C59-44F8-A1DE-AA6103834A28}">
            <xm:f>NOT(ISERROR(SEARCH('\Users\Cristian\Downloads\[Diagnostico GAP_27001_2013_Anexo A.xlsx]Listas'!#REF!,C184)))</xm:f>
            <xm:f>'\Users\Cristian\Downloads\[Diagnostico GAP_27001_2013_Anexo A.xlsx]Listas'!#REF!</xm:f>
            <x14:dxf>
              <fill>
                <patternFill>
                  <bgColor rgb="FFA9D08E"/>
                </patternFill>
              </fill>
            </x14:dxf>
          </x14:cfRule>
          <x14:cfRule type="containsText" priority="295" operator="containsText" id="{5FFF0A83-EAE5-4ABA-8787-8A04EFB514CC}">
            <xm:f>NOT(ISERROR(SEARCH('\Users\Cristian\Downloads\[Diagnostico GAP_27001_2013_Anexo A.xlsx]Listas'!#REF!,C184)))</xm:f>
            <xm:f>'\Users\Cristian\Downloads\[Diagnostico GAP_27001_2013_Anexo A.xlsx]Listas'!#REF!</xm:f>
            <x14:dxf>
              <fill>
                <patternFill>
                  <bgColor rgb="FF0070C0"/>
                </patternFill>
              </fill>
            </x14:dxf>
          </x14:cfRule>
          <x14:cfRule type="containsText" priority="296" operator="containsText" id="{7C06ECFE-2018-4465-92F8-1A71D1C1827A}">
            <xm:f>NOT(ISERROR(SEARCH('\Users\Cristian\Downloads\[Diagnostico GAP_27001_2013_Anexo A.xlsx]Listas'!#REF!,C184)))</xm:f>
            <xm:f>'\Users\Cristian\Downloads\[Diagnostico GAP_27001_2013_Anexo A.xlsx]Listas'!#REF!</xm:f>
            <x14:dxf>
              <fill>
                <patternFill>
                  <bgColor rgb="FF00B0F0"/>
                </patternFill>
              </fill>
            </x14:dxf>
          </x14:cfRule>
          <x14:cfRule type="containsText" priority="297" operator="containsText" id="{DB76C6E9-C16A-4D3A-AA48-8D31428CA09A}">
            <xm:f>NOT(ISERROR(SEARCH('\Users\Cristian\Downloads\[Diagnostico GAP_27001_2013_Anexo A.xlsx]Listas'!#REF!,C184)))</xm:f>
            <xm:f>'\Users\Cristian\Downloads\[Diagnostico GAP_27001_2013_Anexo A.xlsx]Listas'!#REF!</xm:f>
            <x14:dxf>
              <fill>
                <patternFill>
                  <bgColor rgb="FFFFD966"/>
                </patternFill>
              </fill>
            </x14:dxf>
          </x14:cfRule>
          <xm:sqref>C184</xm:sqref>
        </x14:conditionalFormatting>
        <x14:conditionalFormatting xmlns:xm="http://schemas.microsoft.com/office/excel/2006/main">
          <x14:cfRule type="containsText" priority="284" operator="containsText" id="{60106CF9-48C2-42DC-9C24-FACB8762EDDF}">
            <xm:f>NOT(ISERROR(SEARCH('\Users\Cristian\Downloads\[Diagnostico GAP_27001_2013_Anexo A.xlsx]Listas'!#REF!,C194)))</xm:f>
            <xm:f>'\Users\Cristian\Downloads\[Diagnostico GAP_27001_2013_Anexo A.xlsx]Listas'!#REF!</xm:f>
            <x14:dxf>
              <fill>
                <patternFill>
                  <bgColor rgb="FFD90000"/>
                </patternFill>
              </fill>
            </x14:dxf>
          </x14:cfRule>
          <xm:sqref>C194</xm:sqref>
        </x14:conditionalFormatting>
        <x14:conditionalFormatting xmlns:xm="http://schemas.microsoft.com/office/excel/2006/main">
          <x14:cfRule type="containsText" priority="285" operator="containsText" id="{C4183020-DD47-4062-9C9E-39B4A75642B8}">
            <xm:f>NOT(ISERROR(SEARCH('\Users\Cristian\Downloads\[Diagnostico GAP_27001_2013_Anexo A.xlsx]Listas'!#REF!,C194)))</xm:f>
            <xm:f>'\Users\Cristian\Downloads\[Diagnostico GAP_27001_2013_Anexo A.xlsx]Listas'!#REF!</xm:f>
            <x14:dxf>
              <fill>
                <patternFill>
                  <bgColor rgb="FFED7D31"/>
                </patternFill>
              </fill>
            </x14:dxf>
          </x14:cfRule>
          <x14:cfRule type="containsText" priority="286" operator="containsText" id="{A2192379-0428-4AD8-A199-DACD60AD00A2}">
            <xm:f>NOT(ISERROR(SEARCH('\Users\Cristian\Downloads\[Diagnostico GAP_27001_2013_Anexo A.xlsx]Listas'!#REF!,C194)))</xm:f>
            <xm:f>'\Users\Cristian\Downloads\[Diagnostico GAP_27001_2013_Anexo A.xlsx]Listas'!#REF!</xm:f>
            <x14:dxf>
              <fill>
                <patternFill>
                  <bgColor rgb="FFA9D08E"/>
                </patternFill>
              </fill>
            </x14:dxf>
          </x14:cfRule>
          <x14:cfRule type="containsText" priority="287" operator="containsText" id="{4FEC4F45-6988-415E-B2A7-0CAABCC3F906}">
            <xm:f>NOT(ISERROR(SEARCH('\Users\Cristian\Downloads\[Diagnostico GAP_27001_2013_Anexo A.xlsx]Listas'!#REF!,C194)))</xm:f>
            <xm:f>'\Users\Cristian\Downloads\[Diagnostico GAP_27001_2013_Anexo A.xlsx]Listas'!#REF!</xm:f>
            <x14:dxf>
              <fill>
                <patternFill>
                  <bgColor rgb="FF0070C0"/>
                </patternFill>
              </fill>
            </x14:dxf>
          </x14:cfRule>
          <x14:cfRule type="containsText" priority="288" operator="containsText" id="{9AFCE26B-647F-4E9B-8469-0A22B469F7B2}">
            <xm:f>NOT(ISERROR(SEARCH('\Users\Cristian\Downloads\[Diagnostico GAP_27001_2013_Anexo A.xlsx]Listas'!#REF!,C194)))</xm:f>
            <xm:f>'\Users\Cristian\Downloads\[Diagnostico GAP_27001_2013_Anexo A.xlsx]Listas'!#REF!</xm:f>
            <x14:dxf>
              <fill>
                <patternFill>
                  <bgColor rgb="FF00B0F0"/>
                </patternFill>
              </fill>
            </x14:dxf>
          </x14:cfRule>
          <x14:cfRule type="containsText" priority="289" operator="containsText" id="{2B3042B1-113E-40D3-84EC-3772FB08DE73}">
            <xm:f>NOT(ISERROR(SEARCH('\Users\Cristian\Downloads\[Diagnostico GAP_27001_2013_Anexo A.xlsx]Listas'!#REF!,C194)))</xm:f>
            <xm:f>'\Users\Cristian\Downloads\[Diagnostico GAP_27001_2013_Anexo A.xlsx]Listas'!#REF!</xm:f>
            <x14:dxf>
              <fill>
                <patternFill>
                  <bgColor rgb="FFFFD966"/>
                </patternFill>
              </fill>
            </x14:dxf>
          </x14:cfRule>
          <xm:sqref>C194</xm:sqref>
        </x14:conditionalFormatting>
        <x14:conditionalFormatting xmlns:xm="http://schemas.microsoft.com/office/excel/2006/main">
          <x14:cfRule type="containsText" priority="276" operator="containsText" id="{1912C631-FEE0-4E4D-8759-1F3EB8DF4414}">
            <xm:f>NOT(ISERROR(SEARCH('\Users\Cristian\Downloads\[Diagnostico GAP_27001_2013_Anexo A.xlsx]Listas'!#REF!,C208)))</xm:f>
            <xm:f>'\Users\Cristian\Downloads\[Diagnostico GAP_27001_2013_Anexo A.xlsx]Listas'!#REF!</xm:f>
            <x14:dxf>
              <fill>
                <patternFill>
                  <bgColor rgb="FFD90000"/>
                </patternFill>
              </fill>
            </x14:dxf>
          </x14:cfRule>
          <xm:sqref>C208</xm:sqref>
        </x14:conditionalFormatting>
        <x14:conditionalFormatting xmlns:xm="http://schemas.microsoft.com/office/excel/2006/main">
          <x14:cfRule type="containsText" priority="277" operator="containsText" id="{E9728930-7448-4C9A-B41B-521CC40FE58E}">
            <xm:f>NOT(ISERROR(SEARCH('\Users\Cristian\Downloads\[Diagnostico GAP_27001_2013_Anexo A.xlsx]Listas'!#REF!,C208)))</xm:f>
            <xm:f>'\Users\Cristian\Downloads\[Diagnostico GAP_27001_2013_Anexo A.xlsx]Listas'!#REF!</xm:f>
            <x14:dxf>
              <fill>
                <patternFill>
                  <bgColor rgb="FFED7D31"/>
                </patternFill>
              </fill>
            </x14:dxf>
          </x14:cfRule>
          <x14:cfRule type="containsText" priority="278" operator="containsText" id="{50B8D7D0-2E06-4B40-BD8A-CA60A20F3A1C}">
            <xm:f>NOT(ISERROR(SEARCH('\Users\Cristian\Downloads\[Diagnostico GAP_27001_2013_Anexo A.xlsx]Listas'!#REF!,C208)))</xm:f>
            <xm:f>'\Users\Cristian\Downloads\[Diagnostico GAP_27001_2013_Anexo A.xlsx]Listas'!#REF!</xm:f>
            <x14:dxf>
              <fill>
                <patternFill>
                  <bgColor rgb="FFA9D08E"/>
                </patternFill>
              </fill>
            </x14:dxf>
          </x14:cfRule>
          <x14:cfRule type="containsText" priority="279" operator="containsText" id="{6DEEA420-F436-42A7-AEC0-54A317E971F4}">
            <xm:f>NOT(ISERROR(SEARCH('\Users\Cristian\Downloads\[Diagnostico GAP_27001_2013_Anexo A.xlsx]Listas'!#REF!,C208)))</xm:f>
            <xm:f>'\Users\Cristian\Downloads\[Diagnostico GAP_27001_2013_Anexo A.xlsx]Listas'!#REF!</xm:f>
            <x14:dxf>
              <fill>
                <patternFill>
                  <bgColor rgb="FF0070C0"/>
                </patternFill>
              </fill>
            </x14:dxf>
          </x14:cfRule>
          <x14:cfRule type="containsText" priority="280" operator="containsText" id="{8C81A263-3EEE-46C2-8B99-5A791F293D0C}">
            <xm:f>NOT(ISERROR(SEARCH('\Users\Cristian\Downloads\[Diagnostico GAP_27001_2013_Anexo A.xlsx]Listas'!#REF!,C208)))</xm:f>
            <xm:f>'\Users\Cristian\Downloads\[Diagnostico GAP_27001_2013_Anexo A.xlsx]Listas'!#REF!</xm:f>
            <x14:dxf>
              <fill>
                <patternFill>
                  <bgColor rgb="FF00B0F0"/>
                </patternFill>
              </fill>
            </x14:dxf>
          </x14:cfRule>
          <x14:cfRule type="containsText" priority="281" operator="containsText" id="{762320EE-E081-4A11-BB5A-F958B3A03FFD}">
            <xm:f>NOT(ISERROR(SEARCH('\Users\Cristian\Downloads\[Diagnostico GAP_27001_2013_Anexo A.xlsx]Listas'!#REF!,C208)))</xm:f>
            <xm:f>'\Users\Cristian\Downloads\[Diagnostico GAP_27001_2013_Anexo A.xlsx]Listas'!#REF!</xm:f>
            <x14:dxf>
              <fill>
                <patternFill>
                  <bgColor rgb="FFFFD966"/>
                </patternFill>
              </fill>
            </x14:dxf>
          </x14:cfRule>
          <xm:sqref>C208</xm:sqref>
        </x14:conditionalFormatting>
        <x14:conditionalFormatting xmlns:xm="http://schemas.microsoft.com/office/excel/2006/main">
          <x14:cfRule type="containsText" priority="271" operator="containsText" id="{3A0D69DD-E5AB-43F7-90DC-129B2EA041B1}">
            <xm:f>NOT(ISERROR(SEARCH('\Users\Cristian\Downloads\[Diagnostico GAP_27001_2013_Anexo A.xlsx]Listas'!#REF!,E12)))</xm:f>
            <xm:f>'\Users\Cristian\Downloads\[Diagnostico GAP_27001_2013_Anexo A.xlsx]Listas'!#REF!</xm:f>
            <x14:dxf>
              <fill>
                <patternFill>
                  <bgColor rgb="FF33CC33"/>
                </patternFill>
              </fill>
            </x14:dxf>
          </x14:cfRule>
          <x14:cfRule type="containsText" priority="272" operator="containsText" id="{025A032C-0A7F-438E-8E66-355DE3B1C0FC}">
            <xm:f>NOT(ISERROR(SEARCH('\Users\Cristian\Downloads\[Diagnostico GAP_27001_2013_Anexo A.xlsx]Listas'!#REF!,E12)))</xm:f>
            <xm:f>'\Users\Cristian\Downloads\[Diagnostico GAP_27001_2013_Anexo A.xlsx]Listas'!#REF!</xm:f>
            <x14:dxf>
              <fill>
                <patternFill>
                  <bgColor rgb="FF66FF66"/>
                </patternFill>
              </fill>
            </x14:dxf>
          </x14:cfRule>
          <x14:cfRule type="containsText" priority="273" operator="containsText" id="{61E37959-54A5-4C92-AF4A-8750D7E5DADB}">
            <xm:f>NOT(ISERROR(SEARCH('\Users\Cristian\Downloads\[Diagnostico GAP_27001_2013_Anexo A.xlsx]Listas'!#REF!,E12)))</xm:f>
            <xm:f>'\Users\Cristian\Downloads\[Diagnostico GAP_27001_2013_Anexo A.xlsx]Listas'!#REF!</xm:f>
            <x14:dxf>
              <fill>
                <patternFill>
                  <bgColor rgb="FF99FF99"/>
                </patternFill>
              </fill>
            </x14:dxf>
          </x14:cfRule>
          <x14:cfRule type="containsText" priority="274" operator="containsText" id="{A9AECF05-35D1-4DC7-A48C-1F13DF392ECE}">
            <xm:f>NOT(ISERROR(SEARCH('\Users\Cristian\Downloads\[Diagnostico GAP_27001_2013_Anexo A.xlsx]Listas'!#REF!,E12)))</xm:f>
            <xm:f>'\Users\Cristian\Downloads\[Diagnostico GAP_27001_2013_Anexo A.xlsx]Listas'!#REF!</xm:f>
            <x14:dxf>
              <fill>
                <patternFill>
                  <bgColor rgb="FFFFDB43"/>
                </patternFill>
              </fill>
            </x14:dxf>
          </x14:cfRule>
          <x14:cfRule type="containsText" priority="275" operator="containsText" id="{44CD8B0E-8CD6-4194-B7D6-BF866A29E491}">
            <xm:f>NOT(ISERROR(SEARCH('\Users\Cristian\Downloads\[Diagnostico GAP_27001_2013_Anexo A.xlsx]Listas'!#REF!,E12)))</xm:f>
            <xm:f>'\Users\Cristian\Downloads\[Diagnostico GAP_27001_2013_Anexo A.xlsx]Listas'!#REF!</xm:f>
            <x14:dxf>
              <fill>
                <patternFill>
                  <bgColor rgb="FFFFAD93"/>
                </patternFill>
              </fill>
            </x14:dxf>
          </x14:cfRule>
          <xm:sqref>E12</xm:sqref>
        </x14:conditionalFormatting>
        <x14:conditionalFormatting xmlns:xm="http://schemas.microsoft.com/office/excel/2006/main">
          <x14:cfRule type="containsText" priority="266" operator="containsText" id="{7A4F2B36-986F-409C-8DB2-BA616D5B6B51}">
            <xm:f>NOT(ISERROR(SEARCH('\Users\Cristian\Downloads\[Diagnostico GAP_27001_2013_Anexo A.xlsx]Listas'!#REF!,F5)))</xm:f>
            <xm:f>'\Users\Cristian\Downloads\[Diagnostico GAP_27001_2013_Anexo A.xlsx]Listas'!#REF!</xm:f>
            <x14:dxf>
              <fill>
                <patternFill>
                  <bgColor rgb="FF33CC33"/>
                </patternFill>
              </fill>
            </x14:dxf>
          </x14:cfRule>
          <x14:cfRule type="containsText" priority="267" operator="containsText" id="{0757F611-D59F-4796-88B6-A696B4B7C492}">
            <xm:f>NOT(ISERROR(SEARCH('\Users\Cristian\Downloads\[Diagnostico GAP_27001_2013_Anexo A.xlsx]Listas'!#REF!,F5)))</xm:f>
            <xm:f>'\Users\Cristian\Downloads\[Diagnostico GAP_27001_2013_Anexo A.xlsx]Listas'!#REF!</xm:f>
            <x14:dxf>
              <fill>
                <patternFill>
                  <bgColor rgb="FF66FF66"/>
                </patternFill>
              </fill>
            </x14:dxf>
          </x14:cfRule>
          <x14:cfRule type="containsText" priority="268" operator="containsText" id="{606F5F49-1457-485E-B898-2E01203F27BA}">
            <xm:f>NOT(ISERROR(SEARCH('\Users\Cristian\Downloads\[Diagnostico GAP_27001_2013_Anexo A.xlsx]Listas'!#REF!,F5)))</xm:f>
            <xm:f>'\Users\Cristian\Downloads\[Diagnostico GAP_27001_2013_Anexo A.xlsx]Listas'!#REF!</xm:f>
            <x14:dxf>
              <fill>
                <patternFill>
                  <bgColor rgb="FF99FF99"/>
                </patternFill>
              </fill>
            </x14:dxf>
          </x14:cfRule>
          <x14:cfRule type="containsText" priority="269" operator="containsText" id="{53A25539-CEA2-4B4F-8989-3F136D8BA96C}">
            <xm:f>NOT(ISERROR(SEARCH('\Users\Cristian\Downloads\[Diagnostico GAP_27001_2013_Anexo A.xlsx]Listas'!#REF!,F5)))</xm:f>
            <xm:f>'\Users\Cristian\Downloads\[Diagnostico GAP_27001_2013_Anexo A.xlsx]Listas'!#REF!</xm:f>
            <x14:dxf>
              <fill>
                <patternFill>
                  <bgColor rgb="FFFFDB43"/>
                </patternFill>
              </fill>
            </x14:dxf>
          </x14:cfRule>
          <x14:cfRule type="containsText" priority="270" operator="containsText" id="{B2806E1C-09CD-430E-AE85-5BEED229203A}">
            <xm:f>NOT(ISERROR(SEARCH('\Users\Cristian\Downloads\[Diagnostico GAP_27001_2013_Anexo A.xlsx]Listas'!#REF!,F5)))</xm:f>
            <xm:f>'\Users\Cristian\Downloads\[Diagnostico GAP_27001_2013_Anexo A.xlsx]Listas'!#REF!</xm:f>
            <x14:dxf>
              <fill>
                <patternFill>
                  <bgColor rgb="FFFFAD93"/>
                </patternFill>
              </fill>
            </x14:dxf>
          </x14:cfRule>
          <xm:sqref>F5</xm:sqref>
        </x14:conditionalFormatting>
        <x14:conditionalFormatting xmlns:xm="http://schemas.microsoft.com/office/excel/2006/main">
          <x14:cfRule type="containsText" priority="261" operator="containsText" id="{CB6C6C6C-22D5-4FF4-B890-9E35C161E4E1}">
            <xm:f>NOT(ISERROR(SEARCH('\Users\Cristian\Downloads\[Diagnostico GAP_27001_2013_Anexo A.xlsx]Listas'!#REF!,F12)))</xm:f>
            <xm:f>'\Users\Cristian\Downloads\[Diagnostico GAP_27001_2013_Anexo A.xlsx]Listas'!#REF!</xm:f>
            <x14:dxf>
              <fill>
                <patternFill>
                  <bgColor rgb="FF33CC33"/>
                </patternFill>
              </fill>
            </x14:dxf>
          </x14:cfRule>
          <x14:cfRule type="containsText" priority="262" operator="containsText" id="{D5430F83-E24A-4274-93C6-1C5970811A88}">
            <xm:f>NOT(ISERROR(SEARCH('\Users\Cristian\Downloads\[Diagnostico GAP_27001_2013_Anexo A.xlsx]Listas'!#REF!,F12)))</xm:f>
            <xm:f>'\Users\Cristian\Downloads\[Diagnostico GAP_27001_2013_Anexo A.xlsx]Listas'!#REF!</xm:f>
            <x14:dxf>
              <fill>
                <patternFill>
                  <bgColor rgb="FF66FF66"/>
                </patternFill>
              </fill>
            </x14:dxf>
          </x14:cfRule>
          <x14:cfRule type="containsText" priority="263" operator="containsText" id="{61E4F3C0-AD11-4C6A-80B1-E985C7D5F025}">
            <xm:f>NOT(ISERROR(SEARCH('\Users\Cristian\Downloads\[Diagnostico GAP_27001_2013_Anexo A.xlsx]Listas'!#REF!,F12)))</xm:f>
            <xm:f>'\Users\Cristian\Downloads\[Diagnostico GAP_27001_2013_Anexo A.xlsx]Listas'!#REF!</xm:f>
            <x14:dxf>
              <fill>
                <patternFill>
                  <bgColor rgb="FF99FF99"/>
                </patternFill>
              </fill>
            </x14:dxf>
          </x14:cfRule>
          <x14:cfRule type="containsText" priority="264" operator="containsText" id="{9D0B595C-C7DB-4E08-BE9F-F4C23039315B}">
            <xm:f>NOT(ISERROR(SEARCH('\Users\Cristian\Downloads\[Diagnostico GAP_27001_2013_Anexo A.xlsx]Listas'!#REF!,F12)))</xm:f>
            <xm:f>'\Users\Cristian\Downloads\[Diagnostico GAP_27001_2013_Anexo A.xlsx]Listas'!#REF!</xm:f>
            <x14:dxf>
              <fill>
                <patternFill>
                  <bgColor rgb="FFFFDB43"/>
                </patternFill>
              </fill>
            </x14:dxf>
          </x14:cfRule>
          <x14:cfRule type="containsText" priority="265" operator="containsText" id="{03D734C5-560B-4639-A9A2-3B52DAD19F61}">
            <xm:f>NOT(ISERROR(SEARCH('\Users\Cristian\Downloads\[Diagnostico GAP_27001_2013_Anexo A.xlsx]Listas'!#REF!,F12)))</xm:f>
            <xm:f>'\Users\Cristian\Downloads\[Diagnostico GAP_27001_2013_Anexo A.xlsx]Listas'!#REF!</xm:f>
            <x14:dxf>
              <fill>
                <patternFill>
                  <bgColor rgb="FFFFAD93"/>
                </patternFill>
              </fill>
            </x14:dxf>
          </x14:cfRule>
          <xm:sqref>F12</xm:sqref>
        </x14:conditionalFormatting>
        <x14:conditionalFormatting xmlns:xm="http://schemas.microsoft.com/office/excel/2006/main">
          <x14:cfRule type="containsText" priority="256" operator="containsText" id="{BA225BE3-45D5-486D-963C-20E9FBD84699}">
            <xm:f>NOT(ISERROR(SEARCH('\Users\Cristian\Downloads\[Diagnostico GAP_27001_2013_Anexo A.xlsx]Listas'!#REF!,F25)))</xm:f>
            <xm:f>'\Users\Cristian\Downloads\[Diagnostico GAP_27001_2013_Anexo A.xlsx]Listas'!#REF!</xm:f>
            <x14:dxf>
              <fill>
                <patternFill>
                  <bgColor rgb="FF33CC33"/>
                </patternFill>
              </fill>
            </x14:dxf>
          </x14:cfRule>
          <x14:cfRule type="containsText" priority="257" operator="containsText" id="{2844BCB8-7720-4D06-A2D2-8E07B64009EB}">
            <xm:f>NOT(ISERROR(SEARCH('\Users\Cristian\Downloads\[Diagnostico GAP_27001_2013_Anexo A.xlsx]Listas'!#REF!,F25)))</xm:f>
            <xm:f>'\Users\Cristian\Downloads\[Diagnostico GAP_27001_2013_Anexo A.xlsx]Listas'!#REF!</xm:f>
            <x14:dxf>
              <fill>
                <patternFill>
                  <bgColor rgb="FF66FF66"/>
                </patternFill>
              </fill>
            </x14:dxf>
          </x14:cfRule>
          <x14:cfRule type="containsText" priority="258" operator="containsText" id="{CBD411B5-DDB0-4458-AE44-350648BA117D}">
            <xm:f>NOT(ISERROR(SEARCH('\Users\Cristian\Downloads\[Diagnostico GAP_27001_2013_Anexo A.xlsx]Listas'!#REF!,F25)))</xm:f>
            <xm:f>'\Users\Cristian\Downloads\[Diagnostico GAP_27001_2013_Anexo A.xlsx]Listas'!#REF!</xm:f>
            <x14:dxf>
              <fill>
                <patternFill>
                  <bgColor rgb="FF99FF99"/>
                </patternFill>
              </fill>
            </x14:dxf>
          </x14:cfRule>
          <x14:cfRule type="containsText" priority="259" operator="containsText" id="{009B6F3C-13D9-4EB0-BA13-2C073C522C22}">
            <xm:f>NOT(ISERROR(SEARCH('\Users\Cristian\Downloads\[Diagnostico GAP_27001_2013_Anexo A.xlsx]Listas'!#REF!,F25)))</xm:f>
            <xm:f>'\Users\Cristian\Downloads\[Diagnostico GAP_27001_2013_Anexo A.xlsx]Listas'!#REF!</xm:f>
            <x14:dxf>
              <fill>
                <patternFill>
                  <bgColor rgb="FFFFDB43"/>
                </patternFill>
              </fill>
            </x14:dxf>
          </x14:cfRule>
          <x14:cfRule type="containsText" priority="260" operator="containsText" id="{8C0A5A1D-414F-438A-B691-663FE37861AC}">
            <xm:f>NOT(ISERROR(SEARCH('\Users\Cristian\Downloads\[Diagnostico GAP_27001_2013_Anexo A.xlsx]Listas'!#REF!,F25)))</xm:f>
            <xm:f>'\Users\Cristian\Downloads\[Diagnostico GAP_27001_2013_Anexo A.xlsx]Listas'!#REF!</xm:f>
            <x14:dxf>
              <fill>
                <patternFill>
                  <bgColor rgb="FFFFAD93"/>
                </patternFill>
              </fill>
            </x14:dxf>
          </x14:cfRule>
          <xm:sqref>F25</xm:sqref>
        </x14:conditionalFormatting>
        <x14:conditionalFormatting xmlns:xm="http://schemas.microsoft.com/office/excel/2006/main">
          <x14:cfRule type="containsText" priority="251" operator="containsText" id="{23D03E06-8ADF-40C6-B70E-68E976AA47DE}">
            <xm:f>NOT(ISERROR(SEARCH('\Users\Cristian\Downloads\[Diagnostico GAP_27001_2013_Anexo A.xlsx]Listas'!#REF!,F38)))</xm:f>
            <xm:f>'\Users\Cristian\Downloads\[Diagnostico GAP_27001_2013_Anexo A.xlsx]Listas'!#REF!</xm:f>
            <x14:dxf>
              <fill>
                <patternFill>
                  <bgColor rgb="FF33CC33"/>
                </patternFill>
              </fill>
            </x14:dxf>
          </x14:cfRule>
          <x14:cfRule type="containsText" priority="252" operator="containsText" id="{138FEEC2-0074-411C-BDE0-F371D50C3B52}">
            <xm:f>NOT(ISERROR(SEARCH('\Users\Cristian\Downloads\[Diagnostico GAP_27001_2013_Anexo A.xlsx]Listas'!#REF!,F38)))</xm:f>
            <xm:f>'\Users\Cristian\Downloads\[Diagnostico GAP_27001_2013_Anexo A.xlsx]Listas'!#REF!</xm:f>
            <x14:dxf>
              <fill>
                <patternFill>
                  <bgColor rgb="FF66FF66"/>
                </patternFill>
              </fill>
            </x14:dxf>
          </x14:cfRule>
          <x14:cfRule type="containsText" priority="253" operator="containsText" id="{D2650453-B086-443F-8D9A-FF80A9C0F03A}">
            <xm:f>NOT(ISERROR(SEARCH('\Users\Cristian\Downloads\[Diagnostico GAP_27001_2013_Anexo A.xlsx]Listas'!#REF!,F38)))</xm:f>
            <xm:f>'\Users\Cristian\Downloads\[Diagnostico GAP_27001_2013_Anexo A.xlsx]Listas'!#REF!</xm:f>
            <x14:dxf>
              <fill>
                <patternFill>
                  <bgColor rgb="FF99FF99"/>
                </patternFill>
              </fill>
            </x14:dxf>
          </x14:cfRule>
          <x14:cfRule type="containsText" priority="254" operator="containsText" id="{6BBAC986-0DBB-4E64-AE1F-ADFC16C881C0}">
            <xm:f>NOT(ISERROR(SEARCH('\Users\Cristian\Downloads\[Diagnostico GAP_27001_2013_Anexo A.xlsx]Listas'!#REF!,F38)))</xm:f>
            <xm:f>'\Users\Cristian\Downloads\[Diagnostico GAP_27001_2013_Anexo A.xlsx]Listas'!#REF!</xm:f>
            <x14:dxf>
              <fill>
                <patternFill>
                  <bgColor rgb="FFFFDB43"/>
                </patternFill>
              </fill>
            </x14:dxf>
          </x14:cfRule>
          <x14:cfRule type="containsText" priority="255" operator="containsText" id="{2F793E8B-4B48-4D53-9CC3-962484E1BEBF}">
            <xm:f>NOT(ISERROR(SEARCH('\Users\Cristian\Downloads\[Diagnostico GAP_27001_2013_Anexo A.xlsx]Listas'!#REF!,F38)))</xm:f>
            <xm:f>'\Users\Cristian\Downloads\[Diagnostico GAP_27001_2013_Anexo A.xlsx]Listas'!#REF!</xm:f>
            <x14:dxf>
              <fill>
                <patternFill>
                  <bgColor rgb="FFFFAD93"/>
                </patternFill>
              </fill>
            </x14:dxf>
          </x14:cfRule>
          <xm:sqref>F38</xm:sqref>
        </x14:conditionalFormatting>
        <x14:conditionalFormatting xmlns:xm="http://schemas.microsoft.com/office/excel/2006/main">
          <x14:cfRule type="containsText" priority="246" operator="containsText" id="{6243143C-B3B4-43AB-B474-6C1F811FAF1C}">
            <xm:f>NOT(ISERROR(SEARCH('\Users\Cristian\Downloads\[Diagnostico GAP_27001_2013_Anexo A.xlsx]Listas'!#REF!,F55)))</xm:f>
            <xm:f>'\Users\Cristian\Downloads\[Diagnostico GAP_27001_2013_Anexo A.xlsx]Listas'!#REF!</xm:f>
            <x14:dxf>
              <fill>
                <patternFill>
                  <bgColor rgb="FF33CC33"/>
                </patternFill>
              </fill>
            </x14:dxf>
          </x14:cfRule>
          <x14:cfRule type="containsText" priority="247" operator="containsText" id="{77519753-5B1A-4A58-BFFF-4F16C44BF51E}">
            <xm:f>NOT(ISERROR(SEARCH('\Users\Cristian\Downloads\[Diagnostico GAP_27001_2013_Anexo A.xlsx]Listas'!#REF!,F55)))</xm:f>
            <xm:f>'\Users\Cristian\Downloads\[Diagnostico GAP_27001_2013_Anexo A.xlsx]Listas'!#REF!</xm:f>
            <x14:dxf>
              <fill>
                <patternFill>
                  <bgColor rgb="FF66FF66"/>
                </patternFill>
              </fill>
            </x14:dxf>
          </x14:cfRule>
          <x14:cfRule type="containsText" priority="248" operator="containsText" id="{A891211A-D08D-4A69-BC2F-CBE8348A4DCC}">
            <xm:f>NOT(ISERROR(SEARCH('\Users\Cristian\Downloads\[Diagnostico GAP_27001_2013_Anexo A.xlsx]Listas'!#REF!,F55)))</xm:f>
            <xm:f>'\Users\Cristian\Downloads\[Diagnostico GAP_27001_2013_Anexo A.xlsx]Listas'!#REF!</xm:f>
            <x14:dxf>
              <fill>
                <patternFill>
                  <bgColor rgb="FF99FF99"/>
                </patternFill>
              </fill>
            </x14:dxf>
          </x14:cfRule>
          <x14:cfRule type="containsText" priority="249" operator="containsText" id="{E2879CA5-C6AC-455E-9812-C3FE62843A16}">
            <xm:f>NOT(ISERROR(SEARCH('\Users\Cristian\Downloads\[Diagnostico GAP_27001_2013_Anexo A.xlsx]Listas'!#REF!,F55)))</xm:f>
            <xm:f>'\Users\Cristian\Downloads\[Diagnostico GAP_27001_2013_Anexo A.xlsx]Listas'!#REF!</xm:f>
            <x14:dxf>
              <fill>
                <patternFill>
                  <bgColor rgb="FFFFDB43"/>
                </patternFill>
              </fill>
            </x14:dxf>
          </x14:cfRule>
          <x14:cfRule type="containsText" priority="250" operator="containsText" id="{53C32DC5-4855-4A54-A7E4-E1696DDB6BCF}">
            <xm:f>NOT(ISERROR(SEARCH('\Users\Cristian\Downloads\[Diagnostico GAP_27001_2013_Anexo A.xlsx]Listas'!#REF!,F55)))</xm:f>
            <xm:f>'\Users\Cristian\Downloads\[Diagnostico GAP_27001_2013_Anexo A.xlsx]Listas'!#REF!</xm:f>
            <x14:dxf>
              <fill>
                <patternFill>
                  <bgColor rgb="FFFFAD93"/>
                </patternFill>
              </fill>
            </x14:dxf>
          </x14:cfRule>
          <xm:sqref>F55</xm:sqref>
        </x14:conditionalFormatting>
        <x14:conditionalFormatting xmlns:xm="http://schemas.microsoft.com/office/excel/2006/main">
          <x14:cfRule type="containsText" priority="241" operator="containsText" id="{C71C29B6-6976-4C67-9F06-59D2FB7EEAE6}">
            <xm:f>NOT(ISERROR(SEARCH('\Users\Cristian\Downloads\[Diagnostico GAP_27001_2013_Anexo A.xlsx]Listas'!#REF!,F77)))</xm:f>
            <xm:f>'\Users\Cristian\Downloads\[Diagnostico GAP_27001_2013_Anexo A.xlsx]Listas'!#REF!</xm:f>
            <x14:dxf>
              <fill>
                <patternFill>
                  <bgColor rgb="FF33CC33"/>
                </patternFill>
              </fill>
            </x14:dxf>
          </x14:cfRule>
          <x14:cfRule type="containsText" priority="242" operator="containsText" id="{4CD22ED7-67CE-4E9A-B2A1-1845DC80A1AD}">
            <xm:f>NOT(ISERROR(SEARCH('\Users\Cristian\Downloads\[Diagnostico GAP_27001_2013_Anexo A.xlsx]Listas'!#REF!,F77)))</xm:f>
            <xm:f>'\Users\Cristian\Downloads\[Diagnostico GAP_27001_2013_Anexo A.xlsx]Listas'!#REF!</xm:f>
            <x14:dxf>
              <fill>
                <patternFill>
                  <bgColor rgb="FF66FF66"/>
                </patternFill>
              </fill>
            </x14:dxf>
          </x14:cfRule>
          <x14:cfRule type="containsText" priority="243" operator="containsText" id="{52AB7579-3FD8-4E3B-B3B0-58DC2543083D}">
            <xm:f>NOT(ISERROR(SEARCH('\Users\Cristian\Downloads\[Diagnostico GAP_27001_2013_Anexo A.xlsx]Listas'!#REF!,F77)))</xm:f>
            <xm:f>'\Users\Cristian\Downloads\[Diagnostico GAP_27001_2013_Anexo A.xlsx]Listas'!#REF!</xm:f>
            <x14:dxf>
              <fill>
                <patternFill>
                  <bgColor rgb="FF99FF99"/>
                </patternFill>
              </fill>
            </x14:dxf>
          </x14:cfRule>
          <x14:cfRule type="containsText" priority="244" operator="containsText" id="{99994F72-87E4-4B0A-8F38-38E06F4FB4F7}">
            <xm:f>NOT(ISERROR(SEARCH('\Users\Cristian\Downloads\[Diagnostico GAP_27001_2013_Anexo A.xlsx]Listas'!#REF!,F77)))</xm:f>
            <xm:f>'\Users\Cristian\Downloads\[Diagnostico GAP_27001_2013_Anexo A.xlsx]Listas'!#REF!</xm:f>
            <x14:dxf>
              <fill>
                <patternFill>
                  <bgColor rgb="FFFFDB43"/>
                </patternFill>
              </fill>
            </x14:dxf>
          </x14:cfRule>
          <x14:cfRule type="containsText" priority="245" operator="containsText" id="{B1888156-9EB4-476C-8B68-E1B843258723}">
            <xm:f>NOT(ISERROR(SEARCH('\Users\Cristian\Downloads\[Diagnostico GAP_27001_2013_Anexo A.xlsx]Listas'!#REF!,F77)))</xm:f>
            <xm:f>'\Users\Cristian\Downloads\[Diagnostico GAP_27001_2013_Anexo A.xlsx]Listas'!#REF!</xm:f>
            <x14:dxf>
              <fill>
                <patternFill>
                  <bgColor rgb="FFFFAD93"/>
                </patternFill>
              </fill>
            </x14:dxf>
          </x14:cfRule>
          <xm:sqref>F77</xm:sqref>
        </x14:conditionalFormatting>
        <x14:conditionalFormatting xmlns:xm="http://schemas.microsoft.com/office/excel/2006/main">
          <x14:cfRule type="containsText" priority="236" operator="containsText" id="{52760028-FA4B-41D8-815C-46ADA30266E0}">
            <xm:f>NOT(ISERROR(SEARCH('\Users\Cristian\Downloads\[Diagnostico GAP_27001_2013_Anexo A.xlsx]Listas'!#REF!,F84)))</xm:f>
            <xm:f>'\Users\Cristian\Downloads\[Diagnostico GAP_27001_2013_Anexo A.xlsx]Listas'!#REF!</xm:f>
            <x14:dxf>
              <fill>
                <patternFill>
                  <bgColor rgb="FF33CC33"/>
                </patternFill>
              </fill>
            </x14:dxf>
          </x14:cfRule>
          <x14:cfRule type="containsText" priority="237" operator="containsText" id="{7530EC4C-9980-4168-A763-50D388BF4B59}">
            <xm:f>NOT(ISERROR(SEARCH('\Users\Cristian\Downloads\[Diagnostico GAP_27001_2013_Anexo A.xlsx]Listas'!#REF!,F84)))</xm:f>
            <xm:f>'\Users\Cristian\Downloads\[Diagnostico GAP_27001_2013_Anexo A.xlsx]Listas'!#REF!</xm:f>
            <x14:dxf>
              <fill>
                <patternFill>
                  <bgColor rgb="FF66FF66"/>
                </patternFill>
              </fill>
            </x14:dxf>
          </x14:cfRule>
          <x14:cfRule type="containsText" priority="238" operator="containsText" id="{2A9A2ADC-BFE3-4127-A833-60C1F9A6012A}">
            <xm:f>NOT(ISERROR(SEARCH('\Users\Cristian\Downloads\[Diagnostico GAP_27001_2013_Anexo A.xlsx]Listas'!#REF!,F84)))</xm:f>
            <xm:f>'\Users\Cristian\Downloads\[Diagnostico GAP_27001_2013_Anexo A.xlsx]Listas'!#REF!</xm:f>
            <x14:dxf>
              <fill>
                <patternFill>
                  <bgColor rgb="FF99FF99"/>
                </patternFill>
              </fill>
            </x14:dxf>
          </x14:cfRule>
          <x14:cfRule type="containsText" priority="239" operator="containsText" id="{8D390276-F58C-4041-B5EF-BACFDE9CDFEF}">
            <xm:f>NOT(ISERROR(SEARCH('\Users\Cristian\Downloads\[Diagnostico GAP_27001_2013_Anexo A.xlsx]Listas'!#REF!,F84)))</xm:f>
            <xm:f>'\Users\Cristian\Downloads\[Diagnostico GAP_27001_2013_Anexo A.xlsx]Listas'!#REF!</xm:f>
            <x14:dxf>
              <fill>
                <patternFill>
                  <bgColor rgb="FFFFDB43"/>
                </patternFill>
              </fill>
            </x14:dxf>
          </x14:cfRule>
          <x14:cfRule type="containsText" priority="240" operator="containsText" id="{FF25F449-E54A-4AFF-BAF8-4733855ECEFA}">
            <xm:f>NOT(ISERROR(SEARCH('\Users\Cristian\Downloads\[Diagnostico GAP_27001_2013_Anexo A.xlsx]Listas'!#REF!,F84)))</xm:f>
            <xm:f>'\Users\Cristian\Downloads\[Diagnostico GAP_27001_2013_Anexo A.xlsx]Listas'!#REF!</xm:f>
            <x14:dxf>
              <fill>
                <patternFill>
                  <bgColor rgb="FFFFAD93"/>
                </patternFill>
              </fill>
            </x14:dxf>
          </x14:cfRule>
          <xm:sqref>F84</xm:sqref>
        </x14:conditionalFormatting>
        <x14:conditionalFormatting xmlns:xm="http://schemas.microsoft.com/office/excel/2006/main">
          <x14:cfRule type="containsText" priority="231" operator="containsText" id="{77DB59FA-3138-4236-A09C-F8819C39F6C4}">
            <xm:f>NOT(ISERROR(SEARCH('\Users\Cristian\Downloads\[Diagnostico GAP_27001_2013_Anexo A.xlsx]Listas'!#REF!,F105)))</xm:f>
            <xm:f>'\Users\Cristian\Downloads\[Diagnostico GAP_27001_2013_Anexo A.xlsx]Listas'!#REF!</xm:f>
            <x14:dxf>
              <fill>
                <patternFill>
                  <bgColor rgb="FF33CC33"/>
                </patternFill>
              </fill>
            </x14:dxf>
          </x14:cfRule>
          <x14:cfRule type="containsText" priority="232" operator="containsText" id="{198BC85B-087D-412A-8BBD-B41B98CBB331}">
            <xm:f>NOT(ISERROR(SEARCH('\Users\Cristian\Downloads\[Diagnostico GAP_27001_2013_Anexo A.xlsx]Listas'!#REF!,F105)))</xm:f>
            <xm:f>'\Users\Cristian\Downloads\[Diagnostico GAP_27001_2013_Anexo A.xlsx]Listas'!#REF!</xm:f>
            <x14:dxf>
              <fill>
                <patternFill>
                  <bgColor rgb="FF66FF66"/>
                </patternFill>
              </fill>
            </x14:dxf>
          </x14:cfRule>
          <x14:cfRule type="containsText" priority="233" operator="containsText" id="{3E74F9FD-8558-4285-AA1C-758D828E8CAF}">
            <xm:f>NOT(ISERROR(SEARCH('\Users\Cristian\Downloads\[Diagnostico GAP_27001_2013_Anexo A.xlsx]Listas'!#REF!,F105)))</xm:f>
            <xm:f>'\Users\Cristian\Downloads\[Diagnostico GAP_27001_2013_Anexo A.xlsx]Listas'!#REF!</xm:f>
            <x14:dxf>
              <fill>
                <patternFill>
                  <bgColor rgb="FF99FF99"/>
                </patternFill>
              </fill>
            </x14:dxf>
          </x14:cfRule>
          <x14:cfRule type="containsText" priority="234" operator="containsText" id="{231133CA-AEEE-45CC-910F-A87B5B2CE281}">
            <xm:f>NOT(ISERROR(SEARCH('\Users\Cristian\Downloads\[Diagnostico GAP_27001_2013_Anexo A.xlsx]Listas'!#REF!,F105)))</xm:f>
            <xm:f>'\Users\Cristian\Downloads\[Diagnostico GAP_27001_2013_Anexo A.xlsx]Listas'!#REF!</xm:f>
            <x14:dxf>
              <fill>
                <patternFill>
                  <bgColor rgb="FFFFDB43"/>
                </patternFill>
              </fill>
            </x14:dxf>
          </x14:cfRule>
          <x14:cfRule type="containsText" priority="235" operator="containsText" id="{593AA1EC-791A-4D95-837F-FF98D833CE25}">
            <xm:f>NOT(ISERROR(SEARCH('\Users\Cristian\Downloads\[Diagnostico GAP_27001_2013_Anexo A.xlsx]Listas'!#REF!,F105)))</xm:f>
            <xm:f>'\Users\Cristian\Downloads\[Diagnostico GAP_27001_2013_Anexo A.xlsx]Listas'!#REF!</xm:f>
            <x14:dxf>
              <fill>
                <patternFill>
                  <bgColor rgb="FFFFAD93"/>
                </patternFill>
              </fill>
            </x14:dxf>
          </x14:cfRule>
          <xm:sqref>F105</xm:sqref>
        </x14:conditionalFormatting>
        <x14:conditionalFormatting xmlns:xm="http://schemas.microsoft.com/office/excel/2006/main">
          <x14:cfRule type="containsText" priority="226" operator="containsText" id="{A1EC942A-F5DC-482B-A13B-9B141C5D9794}">
            <xm:f>NOT(ISERROR(SEARCH('\Users\Cristian\Downloads\[Diagnostico GAP_27001_2013_Anexo A.xlsx]Listas'!#REF!,F130)))</xm:f>
            <xm:f>'\Users\Cristian\Downloads\[Diagnostico GAP_27001_2013_Anexo A.xlsx]Listas'!#REF!</xm:f>
            <x14:dxf>
              <fill>
                <patternFill>
                  <bgColor rgb="FF33CC33"/>
                </patternFill>
              </fill>
            </x14:dxf>
          </x14:cfRule>
          <x14:cfRule type="containsText" priority="227" operator="containsText" id="{C4D4E938-6118-4FA8-82C9-A0EC5B5A77D8}">
            <xm:f>NOT(ISERROR(SEARCH('\Users\Cristian\Downloads\[Diagnostico GAP_27001_2013_Anexo A.xlsx]Listas'!#REF!,F130)))</xm:f>
            <xm:f>'\Users\Cristian\Downloads\[Diagnostico GAP_27001_2013_Anexo A.xlsx]Listas'!#REF!</xm:f>
            <x14:dxf>
              <fill>
                <patternFill>
                  <bgColor rgb="FF66FF66"/>
                </patternFill>
              </fill>
            </x14:dxf>
          </x14:cfRule>
          <x14:cfRule type="containsText" priority="228" operator="containsText" id="{13382C2C-34BB-4E12-A942-04CFCB3A879B}">
            <xm:f>NOT(ISERROR(SEARCH('\Users\Cristian\Downloads\[Diagnostico GAP_27001_2013_Anexo A.xlsx]Listas'!#REF!,F130)))</xm:f>
            <xm:f>'\Users\Cristian\Downloads\[Diagnostico GAP_27001_2013_Anexo A.xlsx]Listas'!#REF!</xm:f>
            <x14:dxf>
              <fill>
                <patternFill>
                  <bgColor rgb="FF99FF99"/>
                </patternFill>
              </fill>
            </x14:dxf>
          </x14:cfRule>
          <x14:cfRule type="containsText" priority="229" operator="containsText" id="{D00BADAF-E17D-422B-8E6D-1C21B6FD0C25}">
            <xm:f>NOT(ISERROR(SEARCH('\Users\Cristian\Downloads\[Diagnostico GAP_27001_2013_Anexo A.xlsx]Listas'!#REF!,F130)))</xm:f>
            <xm:f>'\Users\Cristian\Downloads\[Diagnostico GAP_27001_2013_Anexo A.xlsx]Listas'!#REF!</xm:f>
            <x14:dxf>
              <fill>
                <patternFill>
                  <bgColor rgb="FFFFDB43"/>
                </patternFill>
              </fill>
            </x14:dxf>
          </x14:cfRule>
          <x14:cfRule type="containsText" priority="230" operator="containsText" id="{2365F93E-BF90-4306-BC73-4B26324E44DF}">
            <xm:f>NOT(ISERROR(SEARCH('\Users\Cristian\Downloads\[Diagnostico GAP_27001_2013_Anexo A.xlsx]Listas'!#REF!,F130)))</xm:f>
            <xm:f>'\Users\Cristian\Downloads\[Diagnostico GAP_27001_2013_Anexo A.xlsx]Listas'!#REF!</xm:f>
            <x14:dxf>
              <fill>
                <patternFill>
                  <bgColor rgb="FFFFAD93"/>
                </patternFill>
              </fill>
            </x14:dxf>
          </x14:cfRule>
          <xm:sqref>F130</xm:sqref>
        </x14:conditionalFormatting>
        <x14:conditionalFormatting xmlns:xm="http://schemas.microsoft.com/office/excel/2006/main">
          <x14:cfRule type="containsText" priority="221" operator="containsText" id="{887B5B6E-CF35-4324-B128-80E491E1224E}">
            <xm:f>NOT(ISERROR(SEARCH('\Users\Cristian\Downloads\[Diagnostico GAP_27001_2013_Anexo A.xlsx]Listas'!#REF!,F143)))</xm:f>
            <xm:f>'\Users\Cristian\Downloads\[Diagnostico GAP_27001_2013_Anexo A.xlsx]Listas'!#REF!</xm:f>
            <x14:dxf>
              <fill>
                <patternFill>
                  <bgColor rgb="FF33CC33"/>
                </patternFill>
              </fill>
            </x14:dxf>
          </x14:cfRule>
          <x14:cfRule type="containsText" priority="222" operator="containsText" id="{69974C33-1C07-4DEF-8E2D-BAABDC03379D}">
            <xm:f>NOT(ISERROR(SEARCH('\Users\Cristian\Downloads\[Diagnostico GAP_27001_2013_Anexo A.xlsx]Listas'!#REF!,F143)))</xm:f>
            <xm:f>'\Users\Cristian\Downloads\[Diagnostico GAP_27001_2013_Anexo A.xlsx]Listas'!#REF!</xm:f>
            <x14:dxf>
              <fill>
                <patternFill>
                  <bgColor rgb="FF66FF66"/>
                </patternFill>
              </fill>
            </x14:dxf>
          </x14:cfRule>
          <x14:cfRule type="containsText" priority="223" operator="containsText" id="{393D8697-FC42-4C86-87DA-EDF0D21E0DE4}">
            <xm:f>NOT(ISERROR(SEARCH('\Users\Cristian\Downloads\[Diagnostico GAP_27001_2013_Anexo A.xlsx]Listas'!#REF!,F143)))</xm:f>
            <xm:f>'\Users\Cristian\Downloads\[Diagnostico GAP_27001_2013_Anexo A.xlsx]Listas'!#REF!</xm:f>
            <x14:dxf>
              <fill>
                <patternFill>
                  <bgColor rgb="FF99FF99"/>
                </patternFill>
              </fill>
            </x14:dxf>
          </x14:cfRule>
          <x14:cfRule type="containsText" priority="224" operator="containsText" id="{462F6DAA-B7E5-4B43-B322-FACC2B3405A7}">
            <xm:f>NOT(ISERROR(SEARCH('\Users\Cristian\Downloads\[Diagnostico GAP_27001_2013_Anexo A.xlsx]Listas'!#REF!,F143)))</xm:f>
            <xm:f>'\Users\Cristian\Downloads\[Diagnostico GAP_27001_2013_Anexo A.xlsx]Listas'!#REF!</xm:f>
            <x14:dxf>
              <fill>
                <patternFill>
                  <bgColor rgb="FFFFDB43"/>
                </patternFill>
              </fill>
            </x14:dxf>
          </x14:cfRule>
          <x14:cfRule type="containsText" priority="225" operator="containsText" id="{E8D18705-2D35-40A3-8626-CEF62F456818}">
            <xm:f>NOT(ISERROR(SEARCH('\Users\Cristian\Downloads\[Diagnostico GAP_27001_2013_Anexo A.xlsx]Listas'!#REF!,F143)))</xm:f>
            <xm:f>'\Users\Cristian\Downloads\[Diagnostico GAP_27001_2013_Anexo A.xlsx]Listas'!#REF!</xm:f>
            <x14:dxf>
              <fill>
                <patternFill>
                  <bgColor rgb="FFFFAD93"/>
                </patternFill>
              </fill>
            </x14:dxf>
          </x14:cfRule>
          <xm:sqref>F143</xm:sqref>
        </x14:conditionalFormatting>
        <x14:conditionalFormatting xmlns:xm="http://schemas.microsoft.com/office/excel/2006/main">
          <x14:cfRule type="containsText" priority="216" operator="containsText" id="{E25B0E89-CCFB-4C33-95AC-DF3C56993D0D}">
            <xm:f>NOT(ISERROR(SEARCH('\Users\Cristian\Downloads\[Diagnostico GAP_27001_2013_Anexo A.xlsx]Listas'!#REF!,F163)))</xm:f>
            <xm:f>'\Users\Cristian\Downloads\[Diagnostico GAP_27001_2013_Anexo A.xlsx]Listas'!#REF!</xm:f>
            <x14:dxf>
              <fill>
                <patternFill>
                  <bgColor rgb="FF33CC33"/>
                </patternFill>
              </fill>
            </x14:dxf>
          </x14:cfRule>
          <x14:cfRule type="containsText" priority="217" operator="containsText" id="{ACF0613D-A672-4317-A85B-1ECAA12DD807}">
            <xm:f>NOT(ISERROR(SEARCH('\Users\Cristian\Downloads\[Diagnostico GAP_27001_2013_Anexo A.xlsx]Listas'!#REF!,F163)))</xm:f>
            <xm:f>'\Users\Cristian\Downloads\[Diagnostico GAP_27001_2013_Anexo A.xlsx]Listas'!#REF!</xm:f>
            <x14:dxf>
              <fill>
                <patternFill>
                  <bgColor rgb="FF66FF66"/>
                </patternFill>
              </fill>
            </x14:dxf>
          </x14:cfRule>
          <x14:cfRule type="containsText" priority="218" operator="containsText" id="{7A79C155-077F-4492-8CC4-EA35DFBD35C7}">
            <xm:f>NOT(ISERROR(SEARCH('\Users\Cristian\Downloads\[Diagnostico GAP_27001_2013_Anexo A.xlsx]Listas'!#REF!,F163)))</xm:f>
            <xm:f>'\Users\Cristian\Downloads\[Diagnostico GAP_27001_2013_Anexo A.xlsx]Listas'!#REF!</xm:f>
            <x14:dxf>
              <fill>
                <patternFill>
                  <bgColor rgb="FF99FF99"/>
                </patternFill>
              </fill>
            </x14:dxf>
          </x14:cfRule>
          <x14:cfRule type="containsText" priority="219" operator="containsText" id="{9679E839-FFE2-4729-9E44-5A139670CFF0}">
            <xm:f>NOT(ISERROR(SEARCH('\Users\Cristian\Downloads\[Diagnostico GAP_27001_2013_Anexo A.xlsx]Listas'!#REF!,F163)))</xm:f>
            <xm:f>'\Users\Cristian\Downloads\[Diagnostico GAP_27001_2013_Anexo A.xlsx]Listas'!#REF!</xm:f>
            <x14:dxf>
              <fill>
                <patternFill>
                  <bgColor rgb="FFFFDB43"/>
                </patternFill>
              </fill>
            </x14:dxf>
          </x14:cfRule>
          <x14:cfRule type="containsText" priority="220" operator="containsText" id="{39D6A62A-C0CA-4AB7-85FB-99AC72A5D64F}">
            <xm:f>NOT(ISERROR(SEARCH('\Users\Cristian\Downloads\[Diagnostico GAP_27001_2013_Anexo A.xlsx]Listas'!#REF!,F163)))</xm:f>
            <xm:f>'\Users\Cristian\Downloads\[Diagnostico GAP_27001_2013_Anexo A.xlsx]Listas'!#REF!</xm:f>
            <x14:dxf>
              <fill>
                <patternFill>
                  <bgColor rgb="FFFFAD93"/>
                </patternFill>
              </fill>
            </x14:dxf>
          </x14:cfRule>
          <xm:sqref>F163</xm:sqref>
        </x14:conditionalFormatting>
        <x14:conditionalFormatting xmlns:xm="http://schemas.microsoft.com/office/excel/2006/main">
          <x14:cfRule type="containsText" priority="211" operator="containsText" id="{42649794-2D61-4F25-AB38-783822F2AB40}">
            <xm:f>NOT(ISERROR(SEARCH('\Users\Cristian\Downloads\[Diagnostico GAP_27001_2013_Anexo A.xlsx]Listas'!#REF!,F174)))</xm:f>
            <xm:f>'\Users\Cristian\Downloads\[Diagnostico GAP_27001_2013_Anexo A.xlsx]Listas'!#REF!</xm:f>
            <x14:dxf>
              <fill>
                <patternFill>
                  <bgColor rgb="FF33CC33"/>
                </patternFill>
              </fill>
            </x14:dxf>
          </x14:cfRule>
          <x14:cfRule type="containsText" priority="212" operator="containsText" id="{004BD033-3AA5-4491-BFE2-834DDCA728F1}">
            <xm:f>NOT(ISERROR(SEARCH('\Users\Cristian\Downloads\[Diagnostico GAP_27001_2013_Anexo A.xlsx]Listas'!#REF!,F174)))</xm:f>
            <xm:f>'\Users\Cristian\Downloads\[Diagnostico GAP_27001_2013_Anexo A.xlsx]Listas'!#REF!</xm:f>
            <x14:dxf>
              <fill>
                <patternFill>
                  <bgColor rgb="FF66FF66"/>
                </patternFill>
              </fill>
            </x14:dxf>
          </x14:cfRule>
          <x14:cfRule type="containsText" priority="213" operator="containsText" id="{07C0AB42-8E4C-4869-90BD-48F132652ACE}">
            <xm:f>NOT(ISERROR(SEARCH('\Users\Cristian\Downloads\[Diagnostico GAP_27001_2013_Anexo A.xlsx]Listas'!#REF!,F174)))</xm:f>
            <xm:f>'\Users\Cristian\Downloads\[Diagnostico GAP_27001_2013_Anexo A.xlsx]Listas'!#REF!</xm:f>
            <x14:dxf>
              <fill>
                <patternFill>
                  <bgColor rgb="FF99FF99"/>
                </patternFill>
              </fill>
            </x14:dxf>
          </x14:cfRule>
          <x14:cfRule type="containsText" priority="214" operator="containsText" id="{A7F808B6-BA0A-41C7-8288-B4831B9E95E2}">
            <xm:f>NOT(ISERROR(SEARCH('\Users\Cristian\Downloads\[Diagnostico GAP_27001_2013_Anexo A.xlsx]Listas'!#REF!,F174)))</xm:f>
            <xm:f>'\Users\Cristian\Downloads\[Diagnostico GAP_27001_2013_Anexo A.xlsx]Listas'!#REF!</xm:f>
            <x14:dxf>
              <fill>
                <patternFill>
                  <bgColor rgb="FFFFDB43"/>
                </patternFill>
              </fill>
            </x14:dxf>
          </x14:cfRule>
          <x14:cfRule type="containsText" priority="215" operator="containsText" id="{6B392B50-4F36-4582-9278-35B35C9FA09B}">
            <xm:f>NOT(ISERROR(SEARCH('\Users\Cristian\Downloads\[Diagnostico GAP_27001_2013_Anexo A.xlsx]Listas'!#REF!,F174)))</xm:f>
            <xm:f>'\Users\Cristian\Downloads\[Diagnostico GAP_27001_2013_Anexo A.xlsx]Listas'!#REF!</xm:f>
            <x14:dxf>
              <fill>
                <patternFill>
                  <bgColor rgb="FFFFAD93"/>
                </patternFill>
              </fill>
            </x14:dxf>
          </x14:cfRule>
          <xm:sqref>F174</xm:sqref>
        </x14:conditionalFormatting>
        <x14:conditionalFormatting xmlns:xm="http://schemas.microsoft.com/office/excel/2006/main">
          <x14:cfRule type="containsText" priority="206" operator="containsText" id="{3EB3EEF6-E53B-41BC-8FAC-85FA25389CD2}">
            <xm:f>NOT(ISERROR(SEARCH('\Users\Cristian\Downloads\[Diagnostico GAP_27001_2013_Anexo A.xlsx]Listas'!#REF!,F186)))</xm:f>
            <xm:f>'\Users\Cristian\Downloads\[Diagnostico GAP_27001_2013_Anexo A.xlsx]Listas'!#REF!</xm:f>
            <x14:dxf>
              <fill>
                <patternFill>
                  <bgColor rgb="FF33CC33"/>
                </patternFill>
              </fill>
            </x14:dxf>
          </x14:cfRule>
          <x14:cfRule type="containsText" priority="207" operator="containsText" id="{178EFC28-981D-4556-87D8-2F43FB46CBB2}">
            <xm:f>NOT(ISERROR(SEARCH('\Users\Cristian\Downloads\[Diagnostico GAP_27001_2013_Anexo A.xlsx]Listas'!#REF!,F186)))</xm:f>
            <xm:f>'\Users\Cristian\Downloads\[Diagnostico GAP_27001_2013_Anexo A.xlsx]Listas'!#REF!</xm:f>
            <x14:dxf>
              <fill>
                <patternFill>
                  <bgColor rgb="FF66FF66"/>
                </patternFill>
              </fill>
            </x14:dxf>
          </x14:cfRule>
          <x14:cfRule type="containsText" priority="208" operator="containsText" id="{95EC2DB0-EEB5-4015-916D-13B4E77F2388}">
            <xm:f>NOT(ISERROR(SEARCH('\Users\Cristian\Downloads\[Diagnostico GAP_27001_2013_Anexo A.xlsx]Listas'!#REF!,F186)))</xm:f>
            <xm:f>'\Users\Cristian\Downloads\[Diagnostico GAP_27001_2013_Anexo A.xlsx]Listas'!#REF!</xm:f>
            <x14:dxf>
              <fill>
                <patternFill>
                  <bgColor rgb="FF99FF99"/>
                </patternFill>
              </fill>
            </x14:dxf>
          </x14:cfRule>
          <x14:cfRule type="containsText" priority="209" operator="containsText" id="{CCDE8F30-FBA0-4653-AAE7-DAD824EA5195}">
            <xm:f>NOT(ISERROR(SEARCH('\Users\Cristian\Downloads\[Diagnostico GAP_27001_2013_Anexo A.xlsx]Listas'!#REF!,F186)))</xm:f>
            <xm:f>'\Users\Cristian\Downloads\[Diagnostico GAP_27001_2013_Anexo A.xlsx]Listas'!#REF!</xm:f>
            <x14:dxf>
              <fill>
                <patternFill>
                  <bgColor rgb="FFFFDB43"/>
                </patternFill>
              </fill>
            </x14:dxf>
          </x14:cfRule>
          <x14:cfRule type="containsText" priority="210" operator="containsText" id="{0EC161C1-C69A-47B6-A8A6-AFF91C873F2C}">
            <xm:f>NOT(ISERROR(SEARCH('\Users\Cristian\Downloads\[Diagnostico GAP_27001_2013_Anexo A.xlsx]Listas'!#REF!,F186)))</xm:f>
            <xm:f>'\Users\Cristian\Downloads\[Diagnostico GAP_27001_2013_Anexo A.xlsx]Listas'!#REF!</xm:f>
            <x14:dxf>
              <fill>
                <patternFill>
                  <bgColor rgb="FFFFAD93"/>
                </patternFill>
              </fill>
            </x14:dxf>
          </x14:cfRule>
          <xm:sqref>F186</xm:sqref>
        </x14:conditionalFormatting>
        <x14:conditionalFormatting xmlns:xm="http://schemas.microsoft.com/office/excel/2006/main">
          <x14:cfRule type="containsText" priority="201" operator="containsText" id="{71B69BF0-CEC6-49C1-9D9C-FA6876DA7F12}">
            <xm:f>NOT(ISERROR(SEARCH('\Users\Cristian\Downloads\[Diagnostico GAP_27001_2013_Anexo A.xlsx]Listas'!#REF!,F196)))</xm:f>
            <xm:f>'\Users\Cristian\Downloads\[Diagnostico GAP_27001_2013_Anexo A.xlsx]Listas'!#REF!</xm:f>
            <x14:dxf>
              <fill>
                <patternFill>
                  <bgColor rgb="FF33CC33"/>
                </patternFill>
              </fill>
            </x14:dxf>
          </x14:cfRule>
          <x14:cfRule type="containsText" priority="202" operator="containsText" id="{CD60EC29-2EA0-4DEF-B75A-D12B6AB2ECEE}">
            <xm:f>NOT(ISERROR(SEARCH('\Users\Cristian\Downloads\[Diagnostico GAP_27001_2013_Anexo A.xlsx]Listas'!#REF!,F196)))</xm:f>
            <xm:f>'\Users\Cristian\Downloads\[Diagnostico GAP_27001_2013_Anexo A.xlsx]Listas'!#REF!</xm:f>
            <x14:dxf>
              <fill>
                <patternFill>
                  <bgColor rgb="FF66FF66"/>
                </patternFill>
              </fill>
            </x14:dxf>
          </x14:cfRule>
          <x14:cfRule type="containsText" priority="203" operator="containsText" id="{4CD1B06F-6E3F-4D35-88C1-D8825B79898F}">
            <xm:f>NOT(ISERROR(SEARCH('\Users\Cristian\Downloads\[Diagnostico GAP_27001_2013_Anexo A.xlsx]Listas'!#REF!,F196)))</xm:f>
            <xm:f>'\Users\Cristian\Downloads\[Diagnostico GAP_27001_2013_Anexo A.xlsx]Listas'!#REF!</xm:f>
            <x14:dxf>
              <fill>
                <patternFill>
                  <bgColor rgb="FF99FF99"/>
                </patternFill>
              </fill>
            </x14:dxf>
          </x14:cfRule>
          <x14:cfRule type="containsText" priority="204" operator="containsText" id="{C50DF1CC-87D8-4EC3-A1ED-5D786D346A30}">
            <xm:f>NOT(ISERROR(SEARCH('\Users\Cristian\Downloads\[Diagnostico GAP_27001_2013_Anexo A.xlsx]Listas'!#REF!,F196)))</xm:f>
            <xm:f>'\Users\Cristian\Downloads\[Diagnostico GAP_27001_2013_Anexo A.xlsx]Listas'!#REF!</xm:f>
            <x14:dxf>
              <fill>
                <patternFill>
                  <bgColor rgb="FFFFDB43"/>
                </patternFill>
              </fill>
            </x14:dxf>
          </x14:cfRule>
          <x14:cfRule type="containsText" priority="205" operator="containsText" id="{DC10D2D8-F5D6-4E3E-BD1E-066F17473147}">
            <xm:f>NOT(ISERROR(SEARCH('\Users\Cristian\Downloads\[Diagnostico GAP_27001_2013_Anexo A.xlsx]Listas'!#REF!,F196)))</xm:f>
            <xm:f>'\Users\Cristian\Downloads\[Diagnostico GAP_27001_2013_Anexo A.xlsx]Listas'!#REF!</xm:f>
            <x14:dxf>
              <fill>
                <patternFill>
                  <bgColor rgb="FFFFAD93"/>
                </patternFill>
              </fill>
            </x14:dxf>
          </x14:cfRule>
          <xm:sqref>F196</xm:sqref>
        </x14:conditionalFormatting>
        <x14:conditionalFormatting xmlns:xm="http://schemas.microsoft.com/office/excel/2006/main">
          <x14:cfRule type="containsText" priority="196" operator="containsText" id="{90CA509D-1452-42FA-A833-AE578A05ACF4}">
            <xm:f>NOT(ISERROR(SEARCH('\Users\user\Downloads\[Diagnostico GAP_27001_2013_Anexo A V3 Felipe.xlsx]Hoja1'!#REF!,F191)))</xm:f>
            <xm:f>'\Users\user\Downloads\[Diagnostico GAP_27001_2013_Anexo A V3 Felipe.xlsx]Hoja1'!#REF!</xm:f>
            <x14:dxf>
              <fill>
                <patternFill>
                  <bgColor rgb="FF33CC33"/>
                </patternFill>
              </fill>
            </x14:dxf>
          </x14:cfRule>
          <x14:cfRule type="containsText" priority="197" operator="containsText" id="{28CBC0B6-921D-47C2-BADE-1373A0B65956}">
            <xm:f>NOT(ISERROR(SEARCH('\Users\user\Downloads\[Diagnostico GAP_27001_2013_Anexo A V3 Felipe.xlsx]Hoja1'!#REF!,F191)))</xm:f>
            <xm:f>'\Users\user\Downloads\[Diagnostico GAP_27001_2013_Anexo A V3 Felipe.xlsx]Hoja1'!#REF!</xm:f>
            <x14:dxf>
              <fill>
                <patternFill>
                  <bgColor rgb="FF66FF66"/>
                </patternFill>
              </fill>
            </x14:dxf>
          </x14:cfRule>
          <x14:cfRule type="containsText" priority="198" operator="containsText" id="{617A0138-DC2B-4709-AE8D-9694DD9CBE28}">
            <xm:f>NOT(ISERROR(SEARCH('\Users\user\Downloads\[Diagnostico GAP_27001_2013_Anexo A V3 Felipe.xlsx]Hoja1'!#REF!,F191)))</xm:f>
            <xm:f>'\Users\user\Downloads\[Diagnostico GAP_27001_2013_Anexo A V3 Felipe.xlsx]Hoja1'!#REF!</xm:f>
            <x14:dxf>
              <fill>
                <patternFill>
                  <bgColor rgb="FF99FF99"/>
                </patternFill>
              </fill>
            </x14:dxf>
          </x14:cfRule>
          <x14:cfRule type="containsText" priority="199" operator="containsText" id="{350AD3E9-F49C-4945-98DC-398A975154C1}">
            <xm:f>NOT(ISERROR(SEARCH('\Users\user\Downloads\[Diagnostico GAP_27001_2013_Anexo A V3 Felipe.xlsx]Hoja1'!#REF!,F191)))</xm:f>
            <xm:f>'\Users\user\Downloads\[Diagnostico GAP_27001_2013_Anexo A V3 Felipe.xlsx]Hoja1'!#REF!</xm:f>
            <x14:dxf>
              <fill>
                <patternFill>
                  <bgColor rgb="FFFFDB43"/>
                </patternFill>
              </fill>
            </x14:dxf>
          </x14:cfRule>
          <x14:cfRule type="containsText" priority="200" operator="containsText" id="{2D8FB8C6-A941-44DF-A3BD-D37B59F0B954}">
            <xm:f>NOT(ISERROR(SEARCH('\Users\user\Downloads\[Diagnostico GAP_27001_2013_Anexo A V3 Felipe.xlsx]Hoja1'!#REF!,F191)))</xm:f>
            <xm:f>'\Users\user\Downloads\[Diagnostico GAP_27001_2013_Anexo A V3 Felipe.xlsx]Hoja1'!#REF!</xm:f>
            <x14:dxf>
              <fill>
                <patternFill>
                  <bgColor rgb="FFFFAD93"/>
                </patternFill>
              </fill>
            </x14:dxf>
          </x14:cfRule>
          <xm:sqref>F191</xm:sqref>
        </x14:conditionalFormatting>
        <x14:conditionalFormatting xmlns:xm="http://schemas.microsoft.com/office/excel/2006/main">
          <x14:cfRule type="containsText" priority="191" operator="containsText" id="{BA2371DD-37E4-4898-96AE-2D130606A411}">
            <xm:f>NOT(ISERROR(SEARCH('\Users\user\Downloads\[Diagnostico GAP_27001_2013_Anexo A V3 Felipe.xlsx]Hoja1'!#REF!,F168)))</xm:f>
            <xm:f>'\Users\user\Downloads\[Diagnostico GAP_27001_2013_Anexo A V3 Felipe.xlsx]Hoja1'!#REF!</xm:f>
            <x14:dxf>
              <fill>
                <patternFill>
                  <bgColor rgb="FF33CC33"/>
                </patternFill>
              </fill>
            </x14:dxf>
          </x14:cfRule>
          <x14:cfRule type="containsText" priority="192" operator="containsText" id="{351ABD9C-830F-486D-81D5-DE158580E7B3}">
            <xm:f>NOT(ISERROR(SEARCH('\Users\user\Downloads\[Diagnostico GAP_27001_2013_Anexo A V3 Felipe.xlsx]Hoja1'!#REF!,F168)))</xm:f>
            <xm:f>'\Users\user\Downloads\[Diagnostico GAP_27001_2013_Anexo A V3 Felipe.xlsx]Hoja1'!#REF!</xm:f>
            <x14:dxf>
              <fill>
                <patternFill>
                  <bgColor rgb="FF66FF66"/>
                </patternFill>
              </fill>
            </x14:dxf>
          </x14:cfRule>
          <x14:cfRule type="containsText" priority="193" operator="containsText" id="{C77417A3-CBF0-4373-A5DE-1C1841D0AFCE}">
            <xm:f>NOT(ISERROR(SEARCH('\Users\user\Downloads\[Diagnostico GAP_27001_2013_Anexo A V3 Felipe.xlsx]Hoja1'!#REF!,F168)))</xm:f>
            <xm:f>'\Users\user\Downloads\[Diagnostico GAP_27001_2013_Anexo A V3 Felipe.xlsx]Hoja1'!#REF!</xm:f>
            <x14:dxf>
              <fill>
                <patternFill>
                  <bgColor rgb="FF99FF99"/>
                </patternFill>
              </fill>
            </x14:dxf>
          </x14:cfRule>
          <x14:cfRule type="containsText" priority="194" operator="containsText" id="{62D3DFF7-74D6-4CB5-B428-BE4B12FC87D0}">
            <xm:f>NOT(ISERROR(SEARCH('\Users\user\Downloads\[Diagnostico GAP_27001_2013_Anexo A V3 Felipe.xlsx]Hoja1'!#REF!,F168)))</xm:f>
            <xm:f>'\Users\user\Downloads\[Diagnostico GAP_27001_2013_Anexo A V3 Felipe.xlsx]Hoja1'!#REF!</xm:f>
            <x14:dxf>
              <fill>
                <patternFill>
                  <bgColor rgb="FFFFDB43"/>
                </patternFill>
              </fill>
            </x14:dxf>
          </x14:cfRule>
          <x14:cfRule type="containsText" priority="195" operator="containsText" id="{6DDFA611-FE15-4E43-9677-092044F47949}">
            <xm:f>NOT(ISERROR(SEARCH('\Users\user\Downloads\[Diagnostico GAP_27001_2013_Anexo A V3 Felipe.xlsx]Hoja1'!#REF!,F168)))</xm:f>
            <xm:f>'\Users\user\Downloads\[Diagnostico GAP_27001_2013_Anexo A V3 Felipe.xlsx]Hoja1'!#REF!</xm:f>
            <x14:dxf>
              <fill>
                <patternFill>
                  <bgColor rgb="FFFFAD93"/>
                </patternFill>
              </fill>
            </x14:dxf>
          </x14:cfRule>
          <xm:sqref>F168</xm:sqref>
        </x14:conditionalFormatting>
        <x14:conditionalFormatting xmlns:xm="http://schemas.microsoft.com/office/excel/2006/main">
          <x14:cfRule type="containsText" priority="186" operator="containsText" id="{EF6CD8F5-50C6-4360-9DF2-938376C99223}">
            <xm:f>NOT(ISERROR(SEARCH('\Users\user\Downloads\[Diagnostico GAP_27001_2013_Anexo A V3 Felipe.xlsx]Hoja1'!#REF!,F158)))</xm:f>
            <xm:f>'\Users\user\Downloads\[Diagnostico GAP_27001_2013_Anexo A V3 Felipe.xlsx]Hoja1'!#REF!</xm:f>
            <x14:dxf>
              <fill>
                <patternFill>
                  <bgColor rgb="FF33CC33"/>
                </patternFill>
              </fill>
            </x14:dxf>
          </x14:cfRule>
          <x14:cfRule type="containsText" priority="187" operator="containsText" id="{9F96A6E5-E469-4ED0-BFC7-0D433EDB5226}">
            <xm:f>NOT(ISERROR(SEARCH('\Users\user\Downloads\[Diagnostico GAP_27001_2013_Anexo A V3 Felipe.xlsx]Hoja1'!#REF!,F158)))</xm:f>
            <xm:f>'\Users\user\Downloads\[Diagnostico GAP_27001_2013_Anexo A V3 Felipe.xlsx]Hoja1'!#REF!</xm:f>
            <x14:dxf>
              <fill>
                <patternFill>
                  <bgColor rgb="FF66FF66"/>
                </patternFill>
              </fill>
            </x14:dxf>
          </x14:cfRule>
          <x14:cfRule type="containsText" priority="188" operator="containsText" id="{6DF33A99-38AF-45A5-9E87-76EBA217BE08}">
            <xm:f>NOT(ISERROR(SEARCH('\Users\user\Downloads\[Diagnostico GAP_27001_2013_Anexo A V3 Felipe.xlsx]Hoja1'!#REF!,F158)))</xm:f>
            <xm:f>'\Users\user\Downloads\[Diagnostico GAP_27001_2013_Anexo A V3 Felipe.xlsx]Hoja1'!#REF!</xm:f>
            <x14:dxf>
              <fill>
                <patternFill>
                  <bgColor rgb="FF99FF99"/>
                </patternFill>
              </fill>
            </x14:dxf>
          </x14:cfRule>
          <x14:cfRule type="containsText" priority="189" operator="containsText" id="{B8F5FE31-0C5D-4CDE-BC81-F48DA26BE35E}">
            <xm:f>NOT(ISERROR(SEARCH('\Users\user\Downloads\[Diagnostico GAP_27001_2013_Anexo A V3 Felipe.xlsx]Hoja1'!#REF!,F158)))</xm:f>
            <xm:f>'\Users\user\Downloads\[Diagnostico GAP_27001_2013_Anexo A V3 Felipe.xlsx]Hoja1'!#REF!</xm:f>
            <x14:dxf>
              <fill>
                <patternFill>
                  <bgColor rgb="FFFFDB43"/>
                </patternFill>
              </fill>
            </x14:dxf>
          </x14:cfRule>
          <x14:cfRule type="containsText" priority="190" operator="containsText" id="{51F8464F-BD69-4333-95B8-3E2DDB58FC93}">
            <xm:f>NOT(ISERROR(SEARCH('\Users\user\Downloads\[Diagnostico GAP_27001_2013_Anexo A V3 Felipe.xlsx]Hoja1'!#REF!,F158)))</xm:f>
            <xm:f>'\Users\user\Downloads\[Diagnostico GAP_27001_2013_Anexo A V3 Felipe.xlsx]Hoja1'!#REF!</xm:f>
            <x14:dxf>
              <fill>
                <patternFill>
                  <bgColor rgb="FFFFAD93"/>
                </patternFill>
              </fill>
            </x14:dxf>
          </x14:cfRule>
          <xm:sqref>F158</xm:sqref>
        </x14:conditionalFormatting>
        <x14:conditionalFormatting xmlns:xm="http://schemas.microsoft.com/office/excel/2006/main">
          <x14:cfRule type="containsText" priority="181" operator="containsText" id="{73DFC099-A87D-47E2-8707-238201489017}">
            <xm:f>NOT(ISERROR(SEARCH('\Users\user\Downloads\[Diagnostico GAP_27001_2013_Anexo A V3 Felipe.xlsx]Hoja1'!#REF!,F148)))</xm:f>
            <xm:f>'\Users\user\Downloads\[Diagnostico GAP_27001_2013_Anexo A V3 Felipe.xlsx]Hoja1'!#REF!</xm:f>
            <x14:dxf>
              <fill>
                <patternFill>
                  <bgColor rgb="FF33CC33"/>
                </patternFill>
              </fill>
            </x14:dxf>
          </x14:cfRule>
          <x14:cfRule type="containsText" priority="182" operator="containsText" id="{055F3235-FB80-4E0B-B3C0-3EF224B410EB}">
            <xm:f>NOT(ISERROR(SEARCH('\Users\user\Downloads\[Diagnostico GAP_27001_2013_Anexo A V3 Felipe.xlsx]Hoja1'!#REF!,F148)))</xm:f>
            <xm:f>'\Users\user\Downloads\[Diagnostico GAP_27001_2013_Anexo A V3 Felipe.xlsx]Hoja1'!#REF!</xm:f>
            <x14:dxf>
              <fill>
                <patternFill>
                  <bgColor rgb="FF66FF66"/>
                </patternFill>
              </fill>
            </x14:dxf>
          </x14:cfRule>
          <x14:cfRule type="containsText" priority="183" operator="containsText" id="{C9F87F4C-18F4-42BB-BD12-547752F84820}">
            <xm:f>NOT(ISERROR(SEARCH('\Users\user\Downloads\[Diagnostico GAP_27001_2013_Anexo A V3 Felipe.xlsx]Hoja1'!#REF!,F148)))</xm:f>
            <xm:f>'\Users\user\Downloads\[Diagnostico GAP_27001_2013_Anexo A V3 Felipe.xlsx]Hoja1'!#REF!</xm:f>
            <x14:dxf>
              <fill>
                <patternFill>
                  <bgColor rgb="FF99FF99"/>
                </patternFill>
              </fill>
            </x14:dxf>
          </x14:cfRule>
          <x14:cfRule type="containsText" priority="184" operator="containsText" id="{475F64BB-C3DA-450D-AFDC-9ECA26DBC7C3}">
            <xm:f>NOT(ISERROR(SEARCH('\Users\user\Downloads\[Diagnostico GAP_27001_2013_Anexo A V3 Felipe.xlsx]Hoja1'!#REF!,F148)))</xm:f>
            <xm:f>'\Users\user\Downloads\[Diagnostico GAP_27001_2013_Anexo A V3 Felipe.xlsx]Hoja1'!#REF!</xm:f>
            <x14:dxf>
              <fill>
                <patternFill>
                  <bgColor rgb="FFFFDB43"/>
                </patternFill>
              </fill>
            </x14:dxf>
          </x14:cfRule>
          <x14:cfRule type="containsText" priority="185" operator="containsText" id="{D771FDCE-926F-4660-87A4-C6A6E1C35EB0}">
            <xm:f>NOT(ISERROR(SEARCH('\Users\user\Downloads\[Diagnostico GAP_27001_2013_Anexo A V3 Felipe.xlsx]Hoja1'!#REF!,F148)))</xm:f>
            <xm:f>'\Users\user\Downloads\[Diagnostico GAP_27001_2013_Anexo A V3 Felipe.xlsx]Hoja1'!#REF!</xm:f>
            <x14:dxf>
              <fill>
                <patternFill>
                  <bgColor rgb="FFFFAD93"/>
                </patternFill>
              </fill>
            </x14:dxf>
          </x14:cfRule>
          <xm:sqref>F148</xm:sqref>
        </x14:conditionalFormatting>
        <x14:conditionalFormatting xmlns:xm="http://schemas.microsoft.com/office/excel/2006/main">
          <x14:cfRule type="containsText" priority="176" operator="containsText" id="{E7A66DB0-B8A1-497B-976A-2E57CE57FCEB}">
            <xm:f>NOT(ISERROR(SEARCH('\Users\user\Downloads\[Diagnostico GAP_27001_2013_Anexo A V3 Felipe.xlsx]Hoja1'!#REF!,F135)))</xm:f>
            <xm:f>'\Users\user\Downloads\[Diagnostico GAP_27001_2013_Anexo A V3 Felipe.xlsx]Hoja1'!#REF!</xm:f>
            <x14:dxf>
              <fill>
                <patternFill>
                  <bgColor rgb="FF33CC33"/>
                </patternFill>
              </fill>
            </x14:dxf>
          </x14:cfRule>
          <x14:cfRule type="containsText" priority="177" operator="containsText" id="{656EAD07-147A-4D02-AA48-C901D492CE79}">
            <xm:f>NOT(ISERROR(SEARCH('\Users\user\Downloads\[Diagnostico GAP_27001_2013_Anexo A V3 Felipe.xlsx]Hoja1'!#REF!,F135)))</xm:f>
            <xm:f>'\Users\user\Downloads\[Diagnostico GAP_27001_2013_Anexo A V3 Felipe.xlsx]Hoja1'!#REF!</xm:f>
            <x14:dxf>
              <fill>
                <patternFill>
                  <bgColor rgb="FF66FF66"/>
                </patternFill>
              </fill>
            </x14:dxf>
          </x14:cfRule>
          <x14:cfRule type="containsText" priority="178" operator="containsText" id="{7DADED14-D675-4D53-8B81-195669F48748}">
            <xm:f>NOT(ISERROR(SEARCH('\Users\user\Downloads\[Diagnostico GAP_27001_2013_Anexo A V3 Felipe.xlsx]Hoja1'!#REF!,F135)))</xm:f>
            <xm:f>'\Users\user\Downloads\[Diagnostico GAP_27001_2013_Anexo A V3 Felipe.xlsx]Hoja1'!#REF!</xm:f>
            <x14:dxf>
              <fill>
                <patternFill>
                  <bgColor rgb="FF99FF99"/>
                </patternFill>
              </fill>
            </x14:dxf>
          </x14:cfRule>
          <x14:cfRule type="containsText" priority="179" operator="containsText" id="{9E5EA166-7F6B-4369-8AD9-0E76C2945C83}">
            <xm:f>NOT(ISERROR(SEARCH('\Users\user\Downloads\[Diagnostico GAP_27001_2013_Anexo A V3 Felipe.xlsx]Hoja1'!#REF!,F135)))</xm:f>
            <xm:f>'\Users\user\Downloads\[Diagnostico GAP_27001_2013_Anexo A V3 Felipe.xlsx]Hoja1'!#REF!</xm:f>
            <x14:dxf>
              <fill>
                <patternFill>
                  <bgColor rgb="FFFFDB43"/>
                </patternFill>
              </fill>
            </x14:dxf>
          </x14:cfRule>
          <x14:cfRule type="containsText" priority="180" operator="containsText" id="{5DDCD9E8-B486-4FD1-A43C-AE1AD1176659}">
            <xm:f>NOT(ISERROR(SEARCH('\Users\user\Downloads\[Diagnostico GAP_27001_2013_Anexo A V3 Felipe.xlsx]Hoja1'!#REF!,F135)))</xm:f>
            <xm:f>'\Users\user\Downloads\[Diagnostico GAP_27001_2013_Anexo A V3 Felipe.xlsx]Hoja1'!#REF!</xm:f>
            <x14:dxf>
              <fill>
                <patternFill>
                  <bgColor rgb="FFFFAD93"/>
                </patternFill>
              </fill>
            </x14:dxf>
          </x14:cfRule>
          <xm:sqref>F135</xm:sqref>
        </x14:conditionalFormatting>
        <x14:conditionalFormatting xmlns:xm="http://schemas.microsoft.com/office/excel/2006/main">
          <x14:cfRule type="containsText" priority="171" operator="containsText" id="{80D3F167-FCB1-4A37-B11A-E9C998D4F32D}">
            <xm:f>NOT(ISERROR(SEARCH('\Users\user\Downloads\[Diagnostico GAP_27001_2013_Anexo A V3 Felipe.xlsx]Hoja1'!#REF!,F92)))</xm:f>
            <xm:f>'\Users\user\Downloads\[Diagnostico GAP_27001_2013_Anexo A V3 Felipe.xlsx]Hoja1'!#REF!</xm:f>
            <x14:dxf>
              <fill>
                <patternFill>
                  <bgColor rgb="FF33CC33"/>
                </patternFill>
              </fill>
            </x14:dxf>
          </x14:cfRule>
          <x14:cfRule type="containsText" priority="172" operator="containsText" id="{A856BABF-1EC5-4A5D-B64D-A87C86C382DC}">
            <xm:f>NOT(ISERROR(SEARCH('\Users\user\Downloads\[Diagnostico GAP_27001_2013_Anexo A V3 Felipe.xlsx]Hoja1'!#REF!,F92)))</xm:f>
            <xm:f>'\Users\user\Downloads\[Diagnostico GAP_27001_2013_Anexo A V3 Felipe.xlsx]Hoja1'!#REF!</xm:f>
            <x14:dxf>
              <fill>
                <patternFill>
                  <bgColor rgb="FF66FF66"/>
                </patternFill>
              </fill>
            </x14:dxf>
          </x14:cfRule>
          <x14:cfRule type="containsText" priority="173" operator="containsText" id="{2FB7A7A0-4029-4B96-B9AC-1C8F61D204E4}">
            <xm:f>NOT(ISERROR(SEARCH('\Users\user\Downloads\[Diagnostico GAP_27001_2013_Anexo A V3 Felipe.xlsx]Hoja1'!#REF!,F92)))</xm:f>
            <xm:f>'\Users\user\Downloads\[Diagnostico GAP_27001_2013_Anexo A V3 Felipe.xlsx]Hoja1'!#REF!</xm:f>
            <x14:dxf>
              <fill>
                <patternFill>
                  <bgColor rgb="FF99FF99"/>
                </patternFill>
              </fill>
            </x14:dxf>
          </x14:cfRule>
          <x14:cfRule type="containsText" priority="174" operator="containsText" id="{FE9E56D7-915C-4112-9F98-06E3BBA4AAED}">
            <xm:f>NOT(ISERROR(SEARCH('\Users\user\Downloads\[Diagnostico GAP_27001_2013_Anexo A V3 Felipe.xlsx]Hoja1'!#REF!,F92)))</xm:f>
            <xm:f>'\Users\user\Downloads\[Diagnostico GAP_27001_2013_Anexo A V3 Felipe.xlsx]Hoja1'!#REF!</xm:f>
            <x14:dxf>
              <fill>
                <patternFill>
                  <bgColor rgb="FFFFDB43"/>
                </patternFill>
              </fill>
            </x14:dxf>
          </x14:cfRule>
          <x14:cfRule type="containsText" priority="175" operator="containsText" id="{943C997C-928C-48F8-B46E-B8C561F304D6}">
            <xm:f>NOT(ISERROR(SEARCH('\Users\user\Downloads\[Diagnostico GAP_27001_2013_Anexo A V3 Felipe.xlsx]Hoja1'!#REF!,F92)))</xm:f>
            <xm:f>'\Users\user\Downloads\[Diagnostico GAP_27001_2013_Anexo A V3 Felipe.xlsx]Hoja1'!#REF!</xm:f>
            <x14:dxf>
              <fill>
                <patternFill>
                  <bgColor rgb="FFFFAD93"/>
                </patternFill>
              </fill>
            </x14:dxf>
          </x14:cfRule>
          <xm:sqref>F92</xm:sqref>
        </x14:conditionalFormatting>
        <x14:conditionalFormatting xmlns:xm="http://schemas.microsoft.com/office/excel/2006/main">
          <x14:cfRule type="containsText" priority="166" operator="containsText" id="{1EE5A871-AEDC-4EF2-896A-B34ECDA7A46B}">
            <xm:f>NOT(ISERROR(SEARCH('\Users\user\Downloads\[Diagnostico GAP_27001_2013_Anexo A V3 Felipe.xlsx]Hoja1'!#REF!,F66)))</xm:f>
            <xm:f>'\Users\user\Downloads\[Diagnostico GAP_27001_2013_Anexo A V3 Felipe.xlsx]Hoja1'!#REF!</xm:f>
            <x14:dxf>
              <fill>
                <patternFill>
                  <bgColor rgb="FF33CC33"/>
                </patternFill>
              </fill>
            </x14:dxf>
          </x14:cfRule>
          <x14:cfRule type="containsText" priority="167" operator="containsText" id="{8D5BC251-4056-4842-9B4C-E2A2EC7C67FE}">
            <xm:f>NOT(ISERROR(SEARCH('\Users\user\Downloads\[Diagnostico GAP_27001_2013_Anexo A V3 Felipe.xlsx]Hoja1'!#REF!,F66)))</xm:f>
            <xm:f>'\Users\user\Downloads\[Diagnostico GAP_27001_2013_Anexo A V3 Felipe.xlsx]Hoja1'!#REF!</xm:f>
            <x14:dxf>
              <fill>
                <patternFill>
                  <bgColor rgb="FF66FF66"/>
                </patternFill>
              </fill>
            </x14:dxf>
          </x14:cfRule>
          <x14:cfRule type="containsText" priority="168" operator="containsText" id="{ACC3F587-7AC7-4C2D-8DA3-A1DD17EF4A83}">
            <xm:f>NOT(ISERROR(SEARCH('\Users\user\Downloads\[Diagnostico GAP_27001_2013_Anexo A V3 Felipe.xlsx]Hoja1'!#REF!,F66)))</xm:f>
            <xm:f>'\Users\user\Downloads\[Diagnostico GAP_27001_2013_Anexo A V3 Felipe.xlsx]Hoja1'!#REF!</xm:f>
            <x14:dxf>
              <fill>
                <patternFill>
                  <bgColor rgb="FF99FF99"/>
                </patternFill>
              </fill>
            </x14:dxf>
          </x14:cfRule>
          <x14:cfRule type="containsText" priority="169" operator="containsText" id="{3D4766CD-70EF-4A3D-AFA6-773C93350B53}">
            <xm:f>NOT(ISERROR(SEARCH('\Users\user\Downloads\[Diagnostico GAP_27001_2013_Anexo A V3 Felipe.xlsx]Hoja1'!#REF!,F66)))</xm:f>
            <xm:f>'\Users\user\Downloads\[Diagnostico GAP_27001_2013_Anexo A V3 Felipe.xlsx]Hoja1'!#REF!</xm:f>
            <x14:dxf>
              <fill>
                <patternFill>
                  <bgColor rgb="FFFFDB43"/>
                </patternFill>
              </fill>
            </x14:dxf>
          </x14:cfRule>
          <x14:cfRule type="containsText" priority="170" operator="containsText" id="{D8F8A4D7-BB57-4C3F-A15C-571FFC3F7A67}">
            <xm:f>NOT(ISERROR(SEARCH('\Users\user\Downloads\[Diagnostico GAP_27001_2013_Anexo A V3 Felipe.xlsx]Hoja1'!#REF!,F66)))</xm:f>
            <xm:f>'\Users\user\Downloads\[Diagnostico GAP_27001_2013_Anexo A V3 Felipe.xlsx]Hoja1'!#REF!</xm:f>
            <x14:dxf>
              <fill>
                <patternFill>
                  <bgColor rgb="FFFFAD93"/>
                </patternFill>
              </fill>
            </x14:dxf>
          </x14:cfRule>
          <xm:sqref>F66</xm:sqref>
        </x14:conditionalFormatting>
        <x14:conditionalFormatting xmlns:xm="http://schemas.microsoft.com/office/excel/2006/main">
          <x14:cfRule type="containsText" priority="161" operator="containsText" id="{7E25B3F8-1301-4E51-A8D1-B7C1F6C819BC}">
            <xm:f>NOT(ISERROR(SEARCH('\Users\user\Downloads\[Diagnostico GAP_27001_2013_Anexo A V3 Felipe.xlsx]Hoja1'!#REF!,F59)))</xm:f>
            <xm:f>'\Users\user\Downloads\[Diagnostico GAP_27001_2013_Anexo A V3 Felipe.xlsx]Hoja1'!#REF!</xm:f>
            <x14:dxf>
              <fill>
                <patternFill>
                  <bgColor rgb="FF33CC33"/>
                </patternFill>
              </fill>
            </x14:dxf>
          </x14:cfRule>
          <x14:cfRule type="containsText" priority="162" operator="containsText" id="{D7870332-660E-4E72-9AE5-203EA33C6BC0}">
            <xm:f>NOT(ISERROR(SEARCH('\Users\user\Downloads\[Diagnostico GAP_27001_2013_Anexo A V3 Felipe.xlsx]Hoja1'!#REF!,F59)))</xm:f>
            <xm:f>'\Users\user\Downloads\[Diagnostico GAP_27001_2013_Anexo A V3 Felipe.xlsx]Hoja1'!#REF!</xm:f>
            <x14:dxf>
              <fill>
                <patternFill>
                  <bgColor rgb="FF66FF66"/>
                </patternFill>
              </fill>
            </x14:dxf>
          </x14:cfRule>
          <x14:cfRule type="containsText" priority="163" operator="containsText" id="{8D53E625-3FF7-439E-905C-45E3D2E875FC}">
            <xm:f>NOT(ISERROR(SEARCH('\Users\user\Downloads\[Diagnostico GAP_27001_2013_Anexo A V3 Felipe.xlsx]Hoja1'!#REF!,F59)))</xm:f>
            <xm:f>'\Users\user\Downloads\[Diagnostico GAP_27001_2013_Anexo A V3 Felipe.xlsx]Hoja1'!#REF!</xm:f>
            <x14:dxf>
              <fill>
                <patternFill>
                  <bgColor rgb="FF99FF99"/>
                </patternFill>
              </fill>
            </x14:dxf>
          </x14:cfRule>
          <x14:cfRule type="containsText" priority="164" operator="containsText" id="{93BBEC4A-09BB-4A6D-A936-4D758AE8E6ED}">
            <xm:f>NOT(ISERROR(SEARCH('\Users\user\Downloads\[Diagnostico GAP_27001_2013_Anexo A V3 Felipe.xlsx]Hoja1'!#REF!,F59)))</xm:f>
            <xm:f>'\Users\user\Downloads\[Diagnostico GAP_27001_2013_Anexo A V3 Felipe.xlsx]Hoja1'!#REF!</xm:f>
            <x14:dxf>
              <fill>
                <patternFill>
                  <bgColor rgb="FFFFDB43"/>
                </patternFill>
              </fill>
            </x14:dxf>
          </x14:cfRule>
          <x14:cfRule type="containsText" priority="165" operator="containsText" id="{F545E901-A3E7-4761-9482-31CAC8FD7968}">
            <xm:f>NOT(ISERROR(SEARCH('\Users\user\Downloads\[Diagnostico GAP_27001_2013_Anexo A V3 Felipe.xlsx]Hoja1'!#REF!,F59)))</xm:f>
            <xm:f>'\Users\user\Downloads\[Diagnostico GAP_27001_2013_Anexo A V3 Felipe.xlsx]Hoja1'!#REF!</xm:f>
            <x14:dxf>
              <fill>
                <patternFill>
                  <bgColor rgb="FFFFAD93"/>
                </patternFill>
              </fill>
            </x14:dxf>
          </x14:cfRule>
          <xm:sqref>F59</xm:sqref>
        </x14:conditionalFormatting>
        <x14:conditionalFormatting xmlns:xm="http://schemas.microsoft.com/office/excel/2006/main">
          <x14:cfRule type="containsText" priority="156" operator="containsText" id="{93B073E6-0151-48D5-B334-C8D3FB6E9D03}">
            <xm:f>NOT(ISERROR(SEARCH('\Users\user\Downloads\[Diagnostico GAP_27001_2013_Anexo A V3 Felipe.xlsx]Hoja1'!#REF!,F48)))</xm:f>
            <xm:f>'\Users\user\Downloads\[Diagnostico GAP_27001_2013_Anexo A V3 Felipe.xlsx]Hoja1'!#REF!</xm:f>
            <x14:dxf>
              <fill>
                <patternFill>
                  <bgColor rgb="FF33CC33"/>
                </patternFill>
              </fill>
            </x14:dxf>
          </x14:cfRule>
          <x14:cfRule type="containsText" priority="157" operator="containsText" id="{E74008BB-5FEB-4B60-8095-5D4F00E68679}">
            <xm:f>NOT(ISERROR(SEARCH('\Users\user\Downloads\[Diagnostico GAP_27001_2013_Anexo A V3 Felipe.xlsx]Hoja1'!#REF!,F48)))</xm:f>
            <xm:f>'\Users\user\Downloads\[Diagnostico GAP_27001_2013_Anexo A V3 Felipe.xlsx]Hoja1'!#REF!</xm:f>
            <x14:dxf>
              <fill>
                <patternFill>
                  <bgColor rgb="FF66FF66"/>
                </patternFill>
              </fill>
            </x14:dxf>
          </x14:cfRule>
          <x14:cfRule type="containsText" priority="158" operator="containsText" id="{5407A074-9DFC-4969-9147-9F4A73DCA843}">
            <xm:f>NOT(ISERROR(SEARCH('\Users\user\Downloads\[Diagnostico GAP_27001_2013_Anexo A V3 Felipe.xlsx]Hoja1'!#REF!,F48)))</xm:f>
            <xm:f>'\Users\user\Downloads\[Diagnostico GAP_27001_2013_Anexo A V3 Felipe.xlsx]Hoja1'!#REF!</xm:f>
            <x14:dxf>
              <fill>
                <patternFill>
                  <bgColor rgb="FF99FF99"/>
                </patternFill>
              </fill>
            </x14:dxf>
          </x14:cfRule>
          <x14:cfRule type="containsText" priority="159" operator="containsText" id="{AA619C42-C21E-420B-9378-AC742A658129}">
            <xm:f>NOT(ISERROR(SEARCH('\Users\user\Downloads\[Diagnostico GAP_27001_2013_Anexo A V3 Felipe.xlsx]Hoja1'!#REF!,F48)))</xm:f>
            <xm:f>'\Users\user\Downloads\[Diagnostico GAP_27001_2013_Anexo A V3 Felipe.xlsx]Hoja1'!#REF!</xm:f>
            <x14:dxf>
              <fill>
                <patternFill>
                  <bgColor rgb="FFFFDB43"/>
                </patternFill>
              </fill>
            </x14:dxf>
          </x14:cfRule>
          <x14:cfRule type="containsText" priority="160" operator="containsText" id="{4C6B071F-3A9D-4FFC-A656-F237C5D3157A}">
            <xm:f>NOT(ISERROR(SEARCH('\Users\user\Downloads\[Diagnostico GAP_27001_2013_Anexo A V3 Felipe.xlsx]Hoja1'!#REF!,F48)))</xm:f>
            <xm:f>'\Users\user\Downloads\[Diagnostico GAP_27001_2013_Anexo A V3 Felipe.xlsx]Hoja1'!#REF!</xm:f>
            <x14:dxf>
              <fill>
                <patternFill>
                  <bgColor rgb="FFFFAD93"/>
                </patternFill>
              </fill>
            </x14:dxf>
          </x14:cfRule>
          <xm:sqref>F48</xm:sqref>
        </x14:conditionalFormatting>
        <x14:conditionalFormatting xmlns:xm="http://schemas.microsoft.com/office/excel/2006/main">
          <x14:cfRule type="containsText" priority="151" operator="containsText" id="{E3442432-9024-4131-8EEE-7443A37030DE}">
            <xm:f>NOT(ISERROR(SEARCH('\Users\user\Downloads\[Diagnostico GAP_27001_2013_Anexo A V3 Felipe.xlsx]Hoja1'!#REF!,F44)))</xm:f>
            <xm:f>'\Users\user\Downloads\[Diagnostico GAP_27001_2013_Anexo A V3 Felipe.xlsx]Hoja1'!#REF!</xm:f>
            <x14:dxf>
              <fill>
                <patternFill>
                  <bgColor rgb="FF33CC33"/>
                </patternFill>
              </fill>
            </x14:dxf>
          </x14:cfRule>
          <x14:cfRule type="containsText" priority="152" operator="containsText" id="{DC02D570-780C-4DE3-9DA6-0C0FD748F439}">
            <xm:f>NOT(ISERROR(SEARCH('\Users\user\Downloads\[Diagnostico GAP_27001_2013_Anexo A V3 Felipe.xlsx]Hoja1'!#REF!,F44)))</xm:f>
            <xm:f>'\Users\user\Downloads\[Diagnostico GAP_27001_2013_Anexo A V3 Felipe.xlsx]Hoja1'!#REF!</xm:f>
            <x14:dxf>
              <fill>
                <patternFill>
                  <bgColor rgb="FF66FF66"/>
                </patternFill>
              </fill>
            </x14:dxf>
          </x14:cfRule>
          <x14:cfRule type="containsText" priority="153" operator="containsText" id="{A2DC4153-23E6-4ADB-BE8B-58077FBC5AA0}">
            <xm:f>NOT(ISERROR(SEARCH('\Users\user\Downloads\[Diagnostico GAP_27001_2013_Anexo A V3 Felipe.xlsx]Hoja1'!#REF!,F44)))</xm:f>
            <xm:f>'\Users\user\Downloads\[Diagnostico GAP_27001_2013_Anexo A V3 Felipe.xlsx]Hoja1'!#REF!</xm:f>
            <x14:dxf>
              <fill>
                <patternFill>
                  <bgColor rgb="FF99FF99"/>
                </patternFill>
              </fill>
            </x14:dxf>
          </x14:cfRule>
          <x14:cfRule type="containsText" priority="154" operator="containsText" id="{4C7FBEE2-E7EC-4B32-8749-FBBEE40F25C0}">
            <xm:f>NOT(ISERROR(SEARCH('\Users\user\Downloads\[Diagnostico GAP_27001_2013_Anexo A V3 Felipe.xlsx]Hoja1'!#REF!,F44)))</xm:f>
            <xm:f>'\Users\user\Downloads\[Diagnostico GAP_27001_2013_Anexo A V3 Felipe.xlsx]Hoja1'!#REF!</xm:f>
            <x14:dxf>
              <fill>
                <patternFill>
                  <bgColor rgb="FFFFDB43"/>
                </patternFill>
              </fill>
            </x14:dxf>
          </x14:cfRule>
          <x14:cfRule type="containsText" priority="155" operator="containsText" id="{590A747E-C5A1-4BD8-8AFA-F02314022BE4}">
            <xm:f>NOT(ISERROR(SEARCH('\Users\user\Downloads\[Diagnostico GAP_27001_2013_Anexo A V3 Felipe.xlsx]Hoja1'!#REF!,F44)))</xm:f>
            <xm:f>'\Users\user\Downloads\[Diagnostico GAP_27001_2013_Anexo A V3 Felipe.xlsx]Hoja1'!#REF!</xm:f>
            <x14:dxf>
              <fill>
                <patternFill>
                  <bgColor rgb="FFFFAD93"/>
                </patternFill>
              </fill>
            </x14:dxf>
          </x14:cfRule>
          <xm:sqref>F44</xm:sqref>
        </x14:conditionalFormatting>
        <x14:conditionalFormatting xmlns:xm="http://schemas.microsoft.com/office/excel/2006/main">
          <x14:cfRule type="containsText" priority="146" operator="containsText" id="{AB6A3ADD-BEA0-460B-9A5C-4F09CA64BA38}">
            <xm:f>NOT(ISERROR(SEARCH('\Users\user\Downloads\[Diagnostico GAP_27001_2013_Anexo A V3 Felipe.xlsx]Hoja1'!#REF!,F33)))</xm:f>
            <xm:f>'\Users\user\Downloads\[Diagnostico GAP_27001_2013_Anexo A V3 Felipe.xlsx]Hoja1'!#REF!</xm:f>
            <x14:dxf>
              <fill>
                <patternFill>
                  <bgColor rgb="FF33CC33"/>
                </patternFill>
              </fill>
            </x14:dxf>
          </x14:cfRule>
          <x14:cfRule type="containsText" priority="147" operator="containsText" id="{ADA54294-9707-4D40-99A7-DED46173BC16}">
            <xm:f>NOT(ISERROR(SEARCH('\Users\user\Downloads\[Diagnostico GAP_27001_2013_Anexo A V3 Felipe.xlsx]Hoja1'!#REF!,F33)))</xm:f>
            <xm:f>'\Users\user\Downloads\[Diagnostico GAP_27001_2013_Anexo A V3 Felipe.xlsx]Hoja1'!#REF!</xm:f>
            <x14:dxf>
              <fill>
                <patternFill>
                  <bgColor rgb="FF66FF66"/>
                </patternFill>
              </fill>
            </x14:dxf>
          </x14:cfRule>
          <x14:cfRule type="containsText" priority="148" operator="containsText" id="{4E7FB0D8-FABA-4262-BB1E-5514FBABA8AE}">
            <xm:f>NOT(ISERROR(SEARCH('\Users\user\Downloads\[Diagnostico GAP_27001_2013_Anexo A V3 Felipe.xlsx]Hoja1'!#REF!,F33)))</xm:f>
            <xm:f>'\Users\user\Downloads\[Diagnostico GAP_27001_2013_Anexo A V3 Felipe.xlsx]Hoja1'!#REF!</xm:f>
            <x14:dxf>
              <fill>
                <patternFill>
                  <bgColor rgb="FF99FF99"/>
                </patternFill>
              </fill>
            </x14:dxf>
          </x14:cfRule>
          <x14:cfRule type="containsText" priority="149" operator="containsText" id="{B03A8ED5-E604-457E-A6FB-F4F3BA5B6953}">
            <xm:f>NOT(ISERROR(SEARCH('\Users\user\Downloads\[Diagnostico GAP_27001_2013_Anexo A V3 Felipe.xlsx]Hoja1'!#REF!,F33)))</xm:f>
            <xm:f>'\Users\user\Downloads\[Diagnostico GAP_27001_2013_Anexo A V3 Felipe.xlsx]Hoja1'!#REF!</xm:f>
            <x14:dxf>
              <fill>
                <patternFill>
                  <bgColor rgb="FFFFDB43"/>
                </patternFill>
              </fill>
            </x14:dxf>
          </x14:cfRule>
          <x14:cfRule type="containsText" priority="150" operator="containsText" id="{F4C6F806-F6E0-4DCE-BD98-BD62A51DD322}">
            <xm:f>NOT(ISERROR(SEARCH('\Users\user\Downloads\[Diagnostico GAP_27001_2013_Anexo A V3 Felipe.xlsx]Hoja1'!#REF!,F33)))</xm:f>
            <xm:f>'\Users\user\Downloads\[Diagnostico GAP_27001_2013_Anexo A V3 Felipe.xlsx]Hoja1'!#REF!</xm:f>
            <x14:dxf>
              <fill>
                <patternFill>
                  <bgColor rgb="FFFFAD93"/>
                </patternFill>
              </fill>
            </x14:dxf>
          </x14:cfRule>
          <xm:sqref>F33</xm:sqref>
        </x14:conditionalFormatting>
        <x14:conditionalFormatting xmlns:xm="http://schemas.microsoft.com/office/excel/2006/main">
          <x14:cfRule type="containsText" priority="141" operator="containsText" id="{0E55A52F-5520-4999-8D75-8548813047B3}">
            <xm:f>NOT(ISERROR(SEARCH('\Users\user\Downloads\[Diagnostico GAP_27001_2013_Anexo A V3 Felipe.xlsx]Hoja1'!#REF!,F29)))</xm:f>
            <xm:f>'\Users\user\Downloads\[Diagnostico GAP_27001_2013_Anexo A V3 Felipe.xlsx]Hoja1'!#REF!</xm:f>
            <x14:dxf>
              <fill>
                <patternFill>
                  <bgColor rgb="FF33CC33"/>
                </patternFill>
              </fill>
            </x14:dxf>
          </x14:cfRule>
          <x14:cfRule type="containsText" priority="142" operator="containsText" id="{34FBD3C1-2675-4D8C-9754-CF7DA0A4A25B}">
            <xm:f>NOT(ISERROR(SEARCH('\Users\user\Downloads\[Diagnostico GAP_27001_2013_Anexo A V3 Felipe.xlsx]Hoja1'!#REF!,F29)))</xm:f>
            <xm:f>'\Users\user\Downloads\[Diagnostico GAP_27001_2013_Anexo A V3 Felipe.xlsx]Hoja1'!#REF!</xm:f>
            <x14:dxf>
              <fill>
                <patternFill>
                  <bgColor rgb="FF66FF66"/>
                </patternFill>
              </fill>
            </x14:dxf>
          </x14:cfRule>
          <x14:cfRule type="containsText" priority="143" operator="containsText" id="{D59F75C0-FA05-4D64-B56B-390342CE7B1F}">
            <xm:f>NOT(ISERROR(SEARCH('\Users\user\Downloads\[Diagnostico GAP_27001_2013_Anexo A V3 Felipe.xlsx]Hoja1'!#REF!,F29)))</xm:f>
            <xm:f>'\Users\user\Downloads\[Diagnostico GAP_27001_2013_Anexo A V3 Felipe.xlsx]Hoja1'!#REF!</xm:f>
            <x14:dxf>
              <fill>
                <patternFill>
                  <bgColor rgb="FF99FF99"/>
                </patternFill>
              </fill>
            </x14:dxf>
          </x14:cfRule>
          <x14:cfRule type="containsText" priority="144" operator="containsText" id="{FAB81728-452F-4C8C-B2AE-AB78BDD00355}">
            <xm:f>NOT(ISERROR(SEARCH('\Users\user\Downloads\[Diagnostico GAP_27001_2013_Anexo A V3 Felipe.xlsx]Hoja1'!#REF!,F29)))</xm:f>
            <xm:f>'\Users\user\Downloads\[Diagnostico GAP_27001_2013_Anexo A V3 Felipe.xlsx]Hoja1'!#REF!</xm:f>
            <x14:dxf>
              <fill>
                <patternFill>
                  <bgColor rgb="FFFFDB43"/>
                </patternFill>
              </fill>
            </x14:dxf>
          </x14:cfRule>
          <x14:cfRule type="containsText" priority="145" operator="containsText" id="{AFFCEE9A-F396-4DCE-A8FC-91CBFBC84E47}">
            <xm:f>NOT(ISERROR(SEARCH('\Users\user\Downloads\[Diagnostico GAP_27001_2013_Anexo A V3 Felipe.xlsx]Hoja1'!#REF!,F29)))</xm:f>
            <xm:f>'\Users\user\Downloads\[Diagnostico GAP_27001_2013_Anexo A V3 Felipe.xlsx]Hoja1'!#REF!</xm:f>
            <x14:dxf>
              <fill>
                <patternFill>
                  <bgColor rgb="FFFFAD93"/>
                </patternFill>
              </fill>
            </x14:dxf>
          </x14:cfRule>
          <xm:sqref>F29</xm:sqref>
        </x14:conditionalFormatting>
        <x14:conditionalFormatting xmlns:xm="http://schemas.microsoft.com/office/excel/2006/main">
          <x14:cfRule type="containsText" priority="136" operator="containsText" id="{2EEFCB32-ADD2-4D39-A871-2B36F57BF16E}">
            <xm:f>NOT(ISERROR(SEARCH('\Users\user\Downloads\[Diagnostico GAP_27001_2013_Anexo A V3 Felipe.xlsx]Hoja1'!#REF!,F19)))</xm:f>
            <xm:f>'\Users\user\Downloads\[Diagnostico GAP_27001_2013_Anexo A V3 Felipe.xlsx]Hoja1'!#REF!</xm:f>
            <x14:dxf>
              <fill>
                <patternFill>
                  <bgColor rgb="FF33CC33"/>
                </patternFill>
              </fill>
            </x14:dxf>
          </x14:cfRule>
          <x14:cfRule type="containsText" priority="137" operator="containsText" id="{19059DC4-C810-4BBE-87B2-137AF7125A6E}">
            <xm:f>NOT(ISERROR(SEARCH('\Users\user\Downloads\[Diagnostico GAP_27001_2013_Anexo A V3 Felipe.xlsx]Hoja1'!#REF!,F19)))</xm:f>
            <xm:f>'\Users\user\Downloads\[Diagnostico GAP_27001_2013_Anexo A V3 Felipe.xlsx]Hoja1'!#REF!</xm:f>
            <x14:dxf>
              <fill>
                <patternFill>
                  <bgColor rgb="FF66FF66"/>
                </patternFill>
              </fill>
            </x14:dxf>
          </x14:cfRule>
          <x14:cfRule type="containsText" priority="138" operator="containsText" id="{E21567B8-1A00-4A9F-A085-C47379339888}">
            <xm:f>NOT(ISERROR(SEARCH('\Users\user\Downloads\[Diagnostico GAP_27001_2013_Anexo A V3 Felipe.xlsx]Hoja1'!#REF!,F19)))</xm:f>
            <xm:f>'\Users\user\Downloads\[Diagnostico GAP_27001_2013_Anexo A V3 Felipe.xlsx]Hoja1'!#REF!</xm:f>
            <x14:dxf>
              <fill>
                <patternFill>
                  <bgColor rgb="FF99FF99"/>
                </patternFill>
              </fill>
            </x14:dxf>
          </x14:cfRule>
          <x14:cfRule type="containsText" priority="139" operator="containsText" id="{5E00F849-3487-4135-9F1F-4D759D455269}">
            <xm:f>NOT(ISERROR(SEARCH('\Users\user\Downloads\[Diagnostico GAP_27001_2013_Anexo A V3 Felipe.xlsx]Hoja1'!#REF!,F19)))</xm:f>
            <xm:f>'\Users\user\Downloads\[Diagnostico GAP_27001_2013_Anexo A V3 Felipe.xlsx]Hoja1'!#REF!</xm:f>
            <x14:dxf>
              <fill>
                <patternFill>
                  <bgColor rgb="FFFFDB43"/>
                </patternFill>
              </fill>
            </x14:dxf>
          </x14:cfRule>
          <x14:cfRule type="containsText" priority="140" operator="containsText" id="{10109424-D2BC-4051-B9A1-6FD788EC0B71}">
            <xm:f>NOT(ISERROR(SEARCH('\Users\user\Downloads\[Diagnostico GAP_27001_2013_Anexo A V3 Felipe.xlsx]Hoja1'!#REF!,F19)))</xm:f>
            <xm:f>'\Users\user\Downloads\[Diagnostico GAP_27001_2013_Anexo A V3 Felipe.xlsx]Hoja1'!#REF!</xm:f>
            <x14:dxf>
              <fill>
                <patternFill>
                  <bgColor rgb="FFFFAD93"/>
                </patternFill>
              </fill>
            </x14:dxf>
          </x14:cfRule>
          <xm:sqref>F19</xm:sqref>
        </x14:conditionalFormatting>
        <x14:conditionalFormatting xmlns:xm="http://schemas.microsoft.com/office/excel/2006/main">
          <x14:cfRule type="containsText" priority="131" operator="containsText" id="{A926B5EE-A6FC-442E-A9ED-3BCA64DFC3C6}">
            <xm:f>NOT(ISERROR(SEARCH('\Users\Cristian\Downloads\[Diagnostico GAP_27001_2013_Anexo A.xlsx]Listas'!#REF!,D66)))</xm:f>
            <xm:f>'\Users\Cristian\Downloads\[Diagnostico GAP_27001_2013_Anexo A.xlsx]Listas'!#REF!</xm:f>
            <x14:dxf>
              <fill>
                <patternFill>
                  <bgColor rgb="FF33CC33"/>
                </patternFill>
              </fill>
            </x14:dxf>
          </x14:cfRule>
          <x14:cfRule type="containsText" priority="132" operator="containsText" id="{B636F799-CF67-4586-B43A-904E49166142}">
            <xm:f>NOT(ISERROR(SEARCH('\Users\Cristian\Downloads\[Diagnostico GAP_27001_2013_Anexo A.xlsx]Listas'!#REF!,D66)))</xm:f>
            <xm:f>'\Users\Cristian\Downloads\[Diagnostico GAP_27001_2013_Anexo A.xlsx]Listas'!#REF!</xm:f>
            <x14:dxf>
              <fill>
                <patternFill>
                  <bgColor rgb="FF66FF66"/>
                </patternFill>
              </fill>
            </x14:dxf>
          </x14:cfRule>
          <x14:cfRule type="containsText" priority="133" operator="containsText" id="{1E713414-EA91-4835-BC95-ABB447053786}">
            <xm:f>NOT(ISERROR(SEARCH('\Users\Cristian\Downloads\[Diagnostico GAP_27001_2013_Anexo A.xlsx]Listas'!#REF!,D66)))</xm:f>
            <xm:f>'\Users\Cristian\Downloads\[Diagnostico GAP_27001_2013_Anexo A.xlsx]Listas'!#REF!</xm:f>
            <x14:dxf>
              <fill>
                <patternFill>
                  <bgColor rgb="FF99FF99"/>
                </patternFill>
              </fill>
            </x14:dxf>
          </x14:cfRule>
          <x14:cfRule type="containsText" priority="134" operator="containsText" id="{21468DD8-8C10-4AD2-98DA-9BF7AA10F553}">
            <xm:f>NOT(ISERROR(SEARCH('\Users\Cristian\Downloads\[Diagnostico GAP_27001_2013_Anexo A.xlsx]Listas'!#REF!,D66)))</xm:f>
            <xm:f>'\Users\Cristian\Downloads\[Diagnostico GAP_27001_2013_Anexo A.xlsx]Listas'!#REF!</xm:f>
            <x14:dxf>
              <fill>
                <patternFill>
                  <bgColor rgb="FFFFDB43"/>
                </patternFill>
              </fill>
            </x14:dxf>
          </x14:cfRule>
          <x14:cfRule type="containsText" priority="135" operator="containsText" id="{3F5CEFE5-4048-4C17-B18D-BAA1D9D1511C}">
            <xm:f>NOT(ISERROR(SEARCH('\Users\Cristian\Downloads\[Diagnostico GAP_27001_2013_Anexo A.xlsx]Listas'!#REF!,D66)))</xm:f>
            <xm:f>'\Users\Cristian\Downloads\[Diagnostico GAP_27001_2013_Anexo A.xlsx]Listas'!#REF!</xm:f>
            <x14:dxf>
              <fill>
                <patternFill>
                  <bgColor rgb="FFFFAD93"/>
                </patternFill>
              </fill>
            </x14:dxf>
          </x14:cfRule>
          <xm:sqref>D66</xm:sqref>
        </x14:conditionalFormatting>
        <x14:conditionalFormatting xmlns:xm="http://schemas.microsoft.com/office/excel/2006/main">
          <x14:cfRule type="containsText" priority="126" operator="containsText" id="{A0775770-0531-475A-BDEB-97530FF1806C}">
            <xm:f>NOT(ISERROR(SEARCH('\Users\Cristian\Downloads\[Diagnostico GAP_27001_2013_Anexo A.xlsx]Listas'!#REF!,D68)))</xm:f>
            <xm:f>'\Users\Cristian\Downloads\[Diagnostico GAP_27001_2013_Anexo A.xlsx]Listas'!#REF!</xm:f>
            <x14:dxf>
              <fill>
                <patternFill>
                  <bgColor rgb="FF33CC33"/>
                </patternFill>
              </fill>
            </x14:dxf>
          </x14:cfRule>
          <x14:cfRule type="containsText" priority="127" operator="containsText" id="{4630FEC4-D740-4CC1-BC85-365D1A2F7689}">
            <xm:f>NOT(ISERROR(SEARCH('\Users\Cristian\Downloads\[Diagnostico GAP_27001_2013_Anexo A.xlsx]Listas'!#REF!,D68)))</xm:f>
            <xm:f>'\Users\Cristian\Downloads\[Diagnostico GAP_27001_2013_Anexo A.xlsx]Listas'!#REF!</xm:f>
            <x14:dxf>
              <fill>
                <patternFill>
                  <bgColor rgb="FF66FF66"/>
                </patternFill>
              </fill>
            </x14:dxf>
          </x14:cfRule>
          <x14:cfRule type="containsText" priority="128" operator="containsText" id="{ABF0D0FE-34F3-449D-883E-30A9F268883C}">
            <xm:f>NOT(ISERROR(SEARCH('\Users\Cristian\Downloads\[Diagnostico GAP_27001_2013_Anexo A.xlsx]Listas'!#REF!,D68)))</xm:f>
            <xm:f>'\Users\Cristian\Downloads\[Diagnostico GAP_27001_2013_Anexo A.xlsx]Listas'!#REF!</xm:f>
            <x14:dxf>
              <fill>
                <patternFill>
                  <bgColor rgb="FF99FF99"/>
                </patternFill>
              </fill>
            </x14:dxf>
          </x14:cfRule>
          <x14:cfRule type="containsText" priority="129" operator="containsText" id="{18A38F37-E609-4D48-9F4D-7670530E3E9B}">
            <xm:f>NOT(ISERROR(SEARCH('\Users\Cristian\Downloads\[Diagnostico GAP_27001_2013_Anexo A.xlsx]Listas'!#REF!,D68)))</xm:f>
            <xm:f>'\Users\Cristian\Downloads\[Diagnostico GAP_27001_2013_Anexo A.xlsx]Listas'!#REF!</xm:f>
            <x14:dxf>
              <fill>
                <patternFill>
                  <bgColor rgb="FFFFDB43"/>
                </patternFill>
              </fill>
            </x14:dxf>
          </x14:cfRule>
          <x14:cfRule type="containsText" priority="130" operator="containsText" id="{9C6C95A4-8697-4582-A521-135A463542D2}">
            <xm:f>NOT(ISERROR(SEARCH('\Users\Cristian\Downloads\[Diagnostico GAP_27001_2013_Anexo A.xlsx]Listas'!#REF!,D68)))</xm:f>
            <xm:f>'\Users\Cristian\Downloads\[Diagnostico GAP_27001_2013_Anexo A.xlsx]Listas'!#REF!</xm:f>
            <x14:dxf>
              <fill>
                <patternFill>
                  <bgColor rgb="FFFFAD93"/>
                </patternFill>
              </fill>
            </x14:dxf>
          </x14:cfRule>
          <xm:sqref>D68</xm:sqref>
        </x14:conditionalFormatting>
        <x14:conditionalFormatting xmlns:xm="http://schemas.microsoft.com/office/excel/2006/main">
          <x14:cfRule type="containsText" priority="121" operator="containsText" id="{745A134B-9AF6-4803-80C1-A96E345D2650}">
            <xm:f>NOT(ISERROR(SEARCH('\Users\user\Downloads\[Diagnostico GAP_27001_2013_Anexo A V3 Felipe.xlsx]Hoja1'!#REF!,F68)))</xm:f>
            <xm:f>'\Users\user\Downloads\[Diagnostico GAP_27001_2013_Anexo A V3 Felipe.xlsx]Hoja1'!#REF!</xm:f>
            <x14:dxf>
              <fill>
                <patternFill>
                  <bgColor rgb="FF33CC33"/>
                </patternFill>
              </fill>
            </x14:dxf>
          </x14:cfRule>
          <x14:cfRule type="containsText" priority="122" operator="containsText" id="{D8BA0869-90B2-4B20-A638-5D0A6621F94E}">
            <xm:f>NOT(ISERROR(SEARCH('\Users\user\Downloads\[Diagnostico GAP_27001_2013_Anexo A V3 Felipe.xlsx]Hoja1'!#REF!,F68)))</xm:f>
            <xm:f>'\Users\user\Downloads\[Diagnostico GAP_27001_2013_Anexo A V3 Felipe.xlsx]Hoja1'!#REF!</xm:f>
            <x14:dxf>
              <fill>
                <patternFill>
                  <bgColor rgb="FF66FF66"/>
                </patternFill>
              </fill>
            </x14:dxf>
          </x14:cfRule>
          <x14:cfRule type="containsText" priority="123" operator="containsText" id="{0EC5CEAC-EDC2-4E87-AB7D-1CD3BDC846E8}">
            <xm:f>NOT(ISERROR(SEARCH('\Users\user\Downloads\[Diagnostico GAP_27001_2013_Anexo A V3 Felipe.xlsx]Hoja1'!#REF!,F68)))</xm:f>
            <xm:f>'\Users\user\Downloads\[Diagnostico GAP_27001_2013_Anexo A V3 Felipe.xlsx]Hoja1'!#REF!</xm:f>
            <x14:dxf>
              <fill>
                <patternFill>
                  <bgColor rgb="FF99FF99"/>
                </patternFill>
              </fill>
            </x14:dxf>
          </x14:cfRule>
          <x14:cfRule type="containsText" priority="124" operator="containsText" id="{B1E9DD0E-816B-4DE8-ADA2-912E2A52393E}">
            <xm:f>NOT(ISERROR(SEARCH('\Users\user\Downloads\[Diagnostico GAP_27001_2013_Anexo A V3 Felipe.xlsx]Hoja1'!#REF!,F68)))</xm:f>
            <xm:f>'\Users\user\Downloads\[Diagnostico GAP_27001_2013_Anexo A V3 Felipe.xlsx]Hoja1'!#REF!</xm:f>
            <x14:dxf>
              <fill>
                <patternFill>
                  <bgColor rgb="FFFFDB43"/>
                </patternFill>
              </fill>
            </x14:dxf>
          </x14:cfRule>
          <x14:cfRule type="containsText" priority="125" operator="containsText" id="{B145AAC0-40E2-49CF-BD0A-479B4DB66ABE}">
            <xm:f>NOT(ISERROR(SEARCH('\Users\user\Downloads\[Diagnostico GAP_27001_2013_Anexo A V3 Felipe.xlsx]Hoja1'!#REF!,F68)))</xm:f>
            <xm:f>'\Users\user\Downloads\[Diagnostico GAP_27001_2013_Anexo A V3 Felipe.xlsx]Hoja1'!#REF!</xm:f>
            <x14:dxf>
              <fill>
                <patternFill>
                  <bgColor rgb="FFFFAD93"/>
                </patternFill>
              </fill>
            </x14:dxf>
          </x14:cfRule>
          <xm:sqref>F68</xm:sqref>
        </x14:conditionalFormatting>
        <x14:conditionalFormatting xmlns:xm="http://schemas.microsoft.com/office/excel/2006/main">
          <x14:cfRule type="containsText" priority="116" operator="containsText" id="{2B947B93-9994-4A86-A993-B0E6353CA229}">
            <xm:f>NOT(ISERROR(SEARCH('\Users\user\Downloads\[Diagnostico GAP_27001_2013_Anexo A V3 Felipe.xlsx]Hoja1'!#REF!,F203)))</xm:f>
            <xm:f>'\Users\user\Downloads\[Diagnostico GAP_27001_2013_Anexo A V3 Felipe.xlsx]Hoja1'!#REF!</xm:f>
            <x14:dxf>
              <fill>
                <patternFill>
                  <bgColor rgb="FF33CC33"/>
                </patternFill>
              </fill>
            </x14:dxf>
          </x14:cfRule>
          <x14:cfRule type="containsText" priority="117" operator="containsText" id="{82EAA250-F2EB-4D16-9353-4F282409A17A}">
            <xm:f>NOT(ISERROR(SEARCH('\Users\user\Downloads\[Diagnostico GAP_27001_2013_Anexo A V3 Felipe.xlsx]Hoja1'!#REF!,F203)))</xm:f>
            <xm:f>'\Users\user\Downloads\[Diagnostico GAP_27001_2013_Anexo A V3 Felipe.xlsx]Hoja1'!#REF!</xm:f>
            <x14:dxf>
              <fill>
                <patternFill>
                  <bgColor rgb="FF66FF66"/>
                </patternFill>
              </fill>
            </x14:dxf>
          </x14:cfRule>
          <x14:cfRule type="containsText" priority="118" operator="containsText" id="{F03DC2D6-49CE-4890-A859-FCC571EED912}">
            <xm:f>NOT(ISERROR(SEARCH('\Users\user\Downloads\[Diagnostico GAP_27001_2013_Anexo A V3 Felipe.xlsx]Hoja1'!#REF!,F203)))</xm:f>
            <xm:f>'\Users\user\Downloads\[Diagnostico GAP_27001_2013_Anexo A V3 Felipe.xlsx]Hoja1'!#REF!</xm:f>
            <x14:dxf>
              <fill>
                <patternFill>
                  <bgColor rgb="FF99FF99"/>
                </patternFill>
              </fill>
            </x14:dxf>
          </x14:cfRule>
          <x14:cfRule type="containsText" priority="119" operator="containsText" id="{3C46D058-A010-494B-A5AB-09441040D4A8}">
            <xm:f>NOT(ISERROR(SEARCH('\Users\user\Downloads\[Diagnostico GAP_27001_2013_Anexo A V3 Felipe.xlsx]Hoja1'!#REF!,F203)))</xm:f>
            <xm:f>'\Users\user\Downloads\[Diagnostico GAP_27001_2013_Anexo A V3 Felipe.xlsx]Hoja1'!#REF!</xm:f>
            <x14:dxf>
              <fill>
                <patternFill>
                  <bgColor rgb="FFFFDB43"/>
                </patternFill>
              </fill>
            </x14:dxf>
          </x14:cfRule>
          <x14:cfRule type="containsText" priority="120" operator="containsText" id="{0CB3AC03-1138-473A-8603-EDC194EDF016}">
            <xm:f>NOT(ISERROR(SEARCH('\Users\user\Downloads\[Diagnostico GAP_27001_2013_Anexo A V3 Felipe.xlsx]Hoja1'!#REF!,F203)))</xm:f>
            <xm:f>'\Users\user\Downloads\[Diagnostico GAP_27001_2013_Anexo A V3 Felipe.xlsx]Hoja1'!#REF!</xm:f>
            <x14:dxf>
              <fill>
                <patternFill>
                  <bgColor rgb="FFFFAD93"/>
                </patternFill>
              </fill>
            </x14:dxf>
          </x14:cfRule>
          <xm:sqref>F203</xm:sqref>
        </x14:conditionalFormatting>
        <x14:conditionalFormatting xmlns:xm="http://schemas.microsoft.com/office/excel/2006/main">
          <x14:cfRule type="containsText" priority="111" operator="containsText" id="{85A19EBA-E3AD-4D5C-8427-605791C8AAB7}">
            <xm:f>NOT(ISERROR(SEARCH('\Users\user\Downloads\[Diagnostico GAP_27001_2013_Anexo A V3 Felipe.xlsx]Hoja1'!#REF!,F125)))</xm:f>
            <xm:f>'\Users\user\Downloads\[Diagnostico GAP_27001_2013_Anexo A V3 Felipe.xlsx]Hoja1'!#REF!</xm:f>
            <x14:dxf>
              <fill>
                <patternFill>
                  <bgColor rgb="FF33CC33"/>
                </patternFill>
              </fill>
            </x14:dxf>
          </x14:cfRule>
          <x14:cfRule type="containsText" priority="112" operator="containsText" id="{A215C1C6-52A8-4981-AA9F-0B6E16BB41ED}">
            <xm:f>NOT(ISERROR(SEARCH('\Users\user\Downloads\[Diagnostico GAP_27001_2013_Anexo A V3 Felipe.xlsx]Hoja1'!#REF!,F125)))</xm:f>
            <xm:f>'\Users\user\Downloads\[Diagnostico GAP_27001_2013_Anexo A V3 Felipe.xlsx]Hoja1'!#REF!</xm:f>
            <x14:dxf>
              <fill>
                <patternFill>
                  <bgColor rgb="FF66FF66"/>
                </patternFill>
              </fill>
            </x14:dxf>
          </x14:cfRule>
          <x14:cfRule type="containsText" priority="113" operator="containsText" id="{B8538350-656F-405D-8D3B-7ED30A934DAC}">
            <xm:f>NOT(ISERROR(SEARCH('\Users\user\Downloads\[Diagnostico GAP_27001_2013_Anexo A V3 Felipe.xlsx]Hoja1'!#REF!,F125)))</xm:f>
            <xm:f>'\Users\user\Downloads\[Diagnostico GAP_27001_2013_Anexo A V3 Felipe.xlsx]Hoja1'!#REF!</xm:f>
            <x14:dxf>
              <fill>
                <patternFill>
                  <bgColor rgb="FF99FF99"/>
                </patternFill>
              </fill>
            </x14:dxf>
          </x14:cfRule>
          <x14:cfRule type="containsText" priority="114" operator="containsText" id="{E3086425-FD4E-4FB9-B71A-5579F2817602}">
            <xm:f>NOT(ISERROR(SEARCH('\Users\user\Downloads\[Diagnostico GAP_27001_2013_Anexo A V3 Felipe.xlsx]Hoja1'!#REF!,F125)))</xm:f>
            <xm:f>'\Users\user\Downloads\[Diagnostico GAP_27001_2013_Anexo A V3 Felipe.xlsx]Hoja1'!#REF!</xm:f>
            <x14:dxf>
              <fill>
                <patternFill>
                  <bgColor rgb="FFFFDB43"/>
                </patternFill>
              </fill>
            </x14:dxf>
          </x14:cfRule>
          <x14:cfRule type="containsText" priority="115" operator="containsText" id="{7C6C26D9-33CE-4573-A84C-53C4BB6316A9}">
            <xm:f>NOT(ISERROR(SEARCH('\Users\user\Downloads\[Diagnostico GAP_27001_2013_Anexo A V3 Felipe.xlsx]Hoja1'!#REF!,F125)))</xm:f>
            <xm:f>'\Users\user\Downloads\[Diagnostico GAP_27001_2013_Anexo A V3 Felipe.xlsx]Hoja1'!#REF!</xm:f>
            <x14:dxf>
              <fill>
                <patternFill>
                  <bgColor rgb="FFFFAD93"/>
                </patternFill>
              </fill>
            </x14:dxf>
          </x14:cfRule>
          <xm:sqref>F125</xm:sqref>
        </x14:conditionalFormatting>
        <x14:conditionalFormatting xmlns:xm="http://schemas.microsoft.com/office/excel/2006/main">
          <x14:cfRule type="containsText" priority="106" operator="containsText" id="{3E292DC3-7212-466B-A8E4-65CDB4CB715E}">
            <xm:f>NOT(ISERROR(SEARCH('\Users\user\Downloads\[Diagnostico GAP_27001_2013_Anexo A V3 Felipe.xlsx]Hoja1'!#REF!,F122)))</xm:f>
            <xm:f>'\Users\user\Downloads\[Diagnostico GAP_27001_2013_Anexo A V3 Felipe.xlsx]Hoja1'!#REF!</xm:f>
            <x14:dxf>
              <fill>
                <patternFill>
                  <bgColor rgb="FF33CC33"/>
                </patternFill>
              </fill>
            </x14:dxf>
          </x14:cfRule>
          <x14:cfRule type="containsText" priority="107" operator="containsText" id="{1F973B54-27B7-48B9-9997-0355728932A9}">
            <xm:f>NOT(ISERROR(SEARCH('\Users\user\Downloads\[Diagnostico GAP_27001_2013_Anexo A V3 Felipe.xlsx]Hoja1'!#REF!,F122)))</xm:f>
            <xm:f>'\Users\user\Downloads\[Diagnostico GAP_27001_2013_Anexo A V3 Felipe.xlsx]Hoja1'!#REF!</xm:f>
            <x14:dxf>
              <fill>
                <patternFill>
                  <bgColor rgb="FF66FF66"/>
                </patternFill>
              </fill>
            </x14:dxf>
          </x14:cfRule>
          <x14:cfRule type="containsText" priority="108" operator="containsText" id="{838EB11D-F457-4DEE-8126-20C8D9AEADA7}">
            <xm:f>NOT(ISERROR(SEARCH('\Users\user\Downloads\[Diagnostico GAP_27001_2013_Anexo A V3 Felipe.xlsx]Hoja1'!#REF!,F122)))</xm:f>
            <xm:f>'\Users\user\Downloads\[Diagnostico GAP_27001_2013_Anexo A V3 Felipe.xlsx]Hoja1'!#REF!</xm:f>
            <x14:dxf>
              <fill>
                <patternFill>
                  <bgColor rgb="FF99FF99"/>
                </patternFill>
              </fill>
            </x14:dxf>
          </x14:cfRule>
          <x14:cfRule type="containsText" priority="109" operator="containsText" id="{425E9A24-127B-4351-9012-121B3ED190B2}">
            <xm:f>NOT(ISERROR(SEARCH('\Users\user\Downloads\[Diagnostico GAP_27001_2013_Anexo A V3 Felipe.xlsx]Hoja1'!#REF!,F122)))</xm:f>
            <xm:f>'\Users\user\Downloads\[Diagnostico GAP_27001_2013_Anexo A V3 Felipe.xlsx]Hoja1'!#REF!</xm:f>
            <x14:dxf>
              <fill>
                <patternFill>
                  <bgColor rgb="FFFFDB43"/>
                </patternFill>
              </fill>
            </x14:dxf>
          </x14:cfRule>
          <x14:cfRule type="containsText" priority="110" operator="containsText" id="{36CBD36C-2B26-4AE2-9ADB-2F42E755975D}">
            <xm:f>NOT(ISERROR(SEARCH('\Users\user\Downloads\[Diagnostico GAP_27001_2013_Anexo A V3 Felipe.xlsx]Hoja1'!#REF!,F122)))</xm:f>
            <xm:f>'\Users\user\Downloads\[Diagnostico GAP_27001_2013_Anexo A V3 Felipe.xlsx]Hoja1'!#REF!</xm:f>
            <x14:dxf>
              <fill>
                <patternFill>
                  <bgColor rgb="FFFFAD93"/>
                </patternFill>
              </fill>
            </x14:dxf>
          </x14:cfRule>
          <xm:sqref>F122</xm:sqref>
        </x14:conditionalFormatting>
        <x14:conditionalFormatting xmlns:xm="http://schemas.microsoft.com/office/excel/2006/main">
          <x14:cfRule type="containsText" priority="101" operator="containsText" id="{EBFBC5C9-E441-4735-9589-D22C612F76DB}">
            <xm:f>NOT(ISERROR(SEARCH('\Users\user\Downloads\[Diagnostico GAP_27001_2013_Anexo A V3 Felipe.xlsx]Hoja1'!#REF!,F120)))</xm:f>
            <xm:f>'\Users\user\Downloads\[Diagnostico GAP_27001_2013_Anexo A V3 Felipe.xlsx]Hoja1'!#REF!</xm:f>
            <x14:dxf>
              <fill>
                <patternFill>
                  <bgColor rgb="FF33CC33"/>
                </patternFill>
              </fill>
            </x14:dxf>
          </x14:cfRule>
          <x14:cfRule type="containsText" priority="102" operator="containsText" id="{3F49913F-17DE-4736-BD4D-16696530D6AA}">
            <xm:f>NOT(ISERROR(SEARCH('\Users\user\Downloads\[Diagnostico GAP_27001_2013_Anexo A V3 Felipe.xlsx]Hoja1'!#REF!,F120)))</xm:f>
            <xm:f>'\Users\user\Downloads\[Diagnostico GAP_27001_2013_Anexo A V3 Felipe.xlsx]Hoja1'!#REF!</xm:f>
            <x14:dxf>
              <fill>
                <patternFill>
                  <bgColor rgb="FF66FF66"/>
                </patternFill>
              </fill>
            </x14:dxf>
          </x14:cfRule>
          <x14:cfRule type="containsText" priority="103" operator="containsText" id="{26AA8F8C-8E14-4E8C-B598-84BB8D87B521}">
            <xm:f>NOT(ISERROR(SEARCH('\Users\user\Downloads\[Diagnostico GAP_27001_2013_Anexo A V3 Felipe.xlsx]Hoja1'!#REF!,F120)))</xm:f>
            <xm:f>'\Users\user\Downloads\[Diagnostico GAP_27001_2013_Anexo A V3 Felipe.xlsx]Hoja1'!#REF!</xm:f>
            <x14:dxf>
              <fill>
                <patternFill>
                  <bgColor rgb="FF99FF99"/>
                </patternFill>
              </fill>
            </x14:dxf>
          </x14:cfRule>
          <x14:cfRule type="containsText" priority="104" operator="containsText" id="{52BA1C4A-7A6C-4070-B9D4-269E4187C4B4}">
            <xm:f>NOT(ISERROR(SEARCH('\Users\user\Downloads\[Diagnostico GAP_27001_2013_Anexo A V3 Felipe.xlsx]Hoja1'!#REF!,F120)))</xm:f>
            <xm:f>'\Users\user\Downloads\[Diagnostico GAP_27001_2013_Anexo A V3 Felipe.xlsx]Hoja1'!#REF!</xm:f>
            <x14:dxf>
              <fill>
                <patternFill>
                  <bgColor rgb="FFFFDB43"/>
                </patternFill>
              </fill>
            </x14:dxf>
          </x14:cfRule>
          <x14:cfRule type="containsText" priority="105" operator="containsText" id="{1B8FE71E-7FB0-4440-9F08-EDC9C50D0001}">
            <xm:f>NOT(ISERROR(SEARCH('\Users\user\Downloads\[Diagnostico GAP_27001_2013_Anexo A V3 Felipe.xlsx]Hoja1'!#REF!,F120)))</xm:f>
            <xm:f>'\Users\user\Downloads\[Diagnostico GAP_27001_2013_Anexo A V3 Felipe.xlsx]Hoja1'!#REF!</xm:f>
            <x14:dxf>
              <fill>
                <patternFill>
                  <bgColor rgb="FFFFAD93"/>
                </patternFill>
              </fill>
            </x14:dxf>
          </x14:cfRule>
          <xm:sqref>F120</xm:sqref>
        </x14:conditionalFormatting>
        <x14:conditionalFormatting xmlns:xm="http://schemas.microsoft.com/office/excel/2006/main">
          <x14:cfRule type="containsText" priority="96" operator="containsText" id="{52BC4BF7-EB25-43C1-84C8-03C82381901F}">
            <xm:f>NOT(ISERROR(SEARCH('\Users\user\Downloads\[Diagnostico GAP_27001_2013_Anexo A V3 Felipe.xlsx]Hoja1'!#REF!,F115)))</xm:f>
            <xm:f>'\Users\user\Downloads\[Diagnostico GAP_27001_2013_Anexo A V3 Felipe.xlsx]Hoja1'!#REF!</xm:f>
            <x14:dxf>
              <fill>
                <patternFill>
                  <bgColor rgb="FF33CC33"/>
                </patternFill>
              </fill>
            </x14:dxf>
          </x14:cfRule>
          <x14:cfRule type="containsText" priority="97" operator="containsText" id="{8FC30AE4-C784-4390-91CB-423B6877E8D8}">
            <xm:f>NOT(ISERROR(SEARCH('\Users\user\Downloads\[Diagnostico GAP_27001_2013_Anexo A V3 Felipe.xlsx]Hoja1'!#REF!,F115)))</xm:f>
            <xm:f>'\Users\user\Downloads\[Diagnostico GAP_27001_2013_Anexo A V3 Felipe.xlsx]Hoja1'!#REF!</xm:f>
            <x14:dxf>
              <fill>
                <patternFill>
                  <bgColor rgb="FF66FF66"/>
                </patternFill>
              </fill>
            </x14:dxf>
          </x14:cfRule>
          <x14:cfRule type="containsText" priority="98" operator="containsText" id="{13ABBF20-5776-4B80-A9BA-BF1D8C73C259}">
            <xm:f>NOT(ISERROR(SEARCH('\Users\user\Downloads\[Diagnostico GAP_27001_2013_Anexo A V3 Felipe.xlsx]Hoja1'!#REF!,F115)))</xm:f>
            <xm:f>'\Users\user\Downloads\[Diagnostico GAP_27001_2013_Anexo A V3 Felipe.xlsx]Hoja1'!#REF!</xm:f>
            <x14:dxf>
              <fill>
                <patternFill>
                  <bgColor rgb="FF99FF99"/>
                </patternFill>
              </fill>
            </x14:dxf>
          </x14:cfRule>
          <x14:cfRule type="containsText" priority="99" operator="containsText" id="{4A75E155-99CC-45AA-98D3-45AFE61AAF2B}">
            <xm:f>NOT(ISERROR(SEARCH('\Users\user\Downloads\[Diagnostico GAP_27001_2013_Anexo A V3 Felipe.xlsx]Hoja1'!#REF!,F115)))</xm:f>
            <xm:f>'\Users\user\Downloads\[Diagnostico GAP_27001_2013_Anexo A V3 Felipe.xlsx]Hoja1'!#REF!</xm:f>
            <x14:dxf>
              <fill>
                <patternFill>
                  <bgColor rgb="FFFFDB43"/>
                </patternFill>
              </fill>
            </x14:dxf>
          </x14:cfRule>
          <x14:cfRule type="containsText" priority="100" operator="containsText" id="{FB461EDF-6223-42BF-A9D3-AF9FB10F93F6}">
            <xm:f>NOT(ISERROR(SEARCH('\Users\user\Downloads\[Diagnostico GAP_27001_2013_Anexo A V3 Felipe.xlsx]Hoja1'!#REF!,F115)))</xm:f>
            <xm:f>'\Users\user\Downloads\[Diagnostico GAP_27001_2013_Anexo A V3 Felipe.xlsx]Hoja1'!#REF!</xm:f>
            <x14:dxf>
              <fill>
                <patternFill>
                  <bgColor rgb="FFFFAD93"/>
                </patternFill>
              </fill>
            </x14:dxf>
          </x14:cfRule>
          <xm:sqref>F115</xm:sqref>
        </x14:conditionalFormatting>
        <x14:conditionalFormatting xmlns:xm="http://schemas.microsoft.com/office/excel/2006/main">
          <x14:cfRule type="containsText" priority="91" operator="containsText" id="{F373FC7C-67E6-4FC3-A3D2-9C1E8B4B4E95}">
            <xm:f>NOT(ISERROR(SEARCH('\Users\user\Downloads\[Diagnostico GAP_27001_2013_Anexo A V3 Felipe.xlsx]Hoja1'!#REF!,F113)))</xm:f>
            <xm:f>'\Users\user\Downloads\[Diagnostico GAP_27001_2013_Anexo A V3 Felipe.xlsx]Hoja1'!#REF!</xm:f>
            <x14:dxf>
              <fill>
                <patternFill>
                  <bgColor rgb="FF33CC33"/>
                </patternFill>
              </fill>
            </x14:dxf>
          </x14:cfRule>
          <x14:cfRule type="containsText" priority="92" operator="containsText" id="{7CD60877-27B4-431A-AB4B-0B97E47BA99C}">
            <xm:f>NOT(ISERROR(SEARCH('\Users\user\Downloads\[Diagnostico GAP_27001_2013_Anexo A V3 Felipe.xlsx]Hoja1'!#REF!,F113)))</xm:f>
            <xm:f>'\Users\user\Downloads\[Diagnostico GAP_27001_2013_Anexo A V3 Felipe.xlsx]Hoja1'!#REF!</xm:f>
            <x14:dxf>
              <fill>
                <patternFill>
                  <bgColor rgb="FF66FF66"/>
                </patternFill>
              </fill>
            </x14:dxf>
          </x14:cfRule>
          <x14:cfRule type="containsText" priority="93" operator="containsText" id="{3289F9F0-0C22-41EA-AE24-949A038A9E71}">
            <xm:f>NOT(ISERROR(SEARCH('\Users\user\Downloads\[Diagnostico GAP_27001_2013_Anexo A V3 Felipe.xlsx]Hoja1'!#REF!,F113)))</xm:f>
            <xm:f>'\Users\user\Downloads\[Diagnostico GAP_27001_2013_Anexo A V3 Felipe.xlsx]Hoja1'!#REF!</xm:f>
            <x14:dxf>
              <fill>
                <patternFill>
                  <bgColor rgb="FF99FF99"/>
                </patternFill>
              </fill>
            </x14:dxf>
          </x14:cfRule>
          <x14:cfRule type="containsText" priority="94" operator="containsText" id="{11AA965A-23F0-4AF9-959D-09BA539568A6}">
            <xm:f>NOT(ISERROR(SEARCH('\Users\user\Downloads\[Diagnostico GAP_27001_2013_Anexo A V3 Felipe.xlsx]Hoja1'!#REF!,F113)))</xm:f>
            <xm:f>'\Users\user\Downloads\[Diagnostico GAP_27001_2013_Anexo A V3 Felipe.xlsx]Hoja1'!#REF!</xm:f>
            <x14:dxf>
              <fill>
                <patternFill>
                  <bgColor rgb="FFFFDB43"/>
                </patternFill>
              </fill>
            </x14:dxf>
          </x14:cfRule>
          <x14:cfRule type="containsText" priority="95" operator="containsText" id="{0DB1D0BB-4279-4EE7-8C60-D8BD8192937C}">
            <xm:f>NOT(ISERROR(SEARCH('\Users\user\Downloads\[Diagnostico GAP_27001_2013_Anexo A V3 Felipe.xlsx]Hoja1'!#REF!,F113)))</xm:f>
            <xm:f>'\Users\user\Downloads\[Diagnostico GAP_27001_2013_Anexo A V3 Felipe.xlsx]Hoja1'!#REF!</xm:f>
            <x14:dxf>
              <fill>
                <patternFill>
                  <bgColor rgb="FFFFAD93"/>
                </patternFill>
              </fill>
            </x14:dxf>
          </x14:cfRule>
          <xm:sqref>F113</xm:sqref>
        </x14:conditionalFormatting>
        <x14:conditionalFormatting xmlns:xm="http://schemas.microsoft.com/office/excel/2006/main">
          <x14:cfRule type="containsText" priority="86" operator="containsText" id="{31CCE8C4-0B23-419C-8905-444A2C1E4985}">
            <xm:f>NOT(ISERROR(SEARCH('\Users\user\Downloads\[Diagnostico GAP_27001_2013_Anexo A V3 Felipe.xlsx]Hoja1'!#REF!,F111)))</xm:f>
            <xm:f>'\Users\user\Downloads\[Diagnostico GAP_27001_2013_Anexo A V3 Felipe.xlsx]Hoja1'!#REF!</xm:f>
            <x14:dxf>
              <fill>
                <patternFill>
                  <bgColor rgb="FF33CC33"/>
                </patternFill>
              </fill>
            </x14:dxf>
          </x14:cfRule>
          <x14:cfRule type="containsText" priority="87" operator="containsText" id="{FC194E88-97D6-4ED7-A8CA-61ABCEF62E33}">
            <xm:f>NOT(ISERROR(SEARCH('\Users\user\Downloads\[Diagnostico GAP_27001_2013_Anexo A V3 Felipe.xlsx]Hoja1'!#REF!,F111)))</xm:f>
            <xm:f>'\Users\user\Downloads\[Diagnostico GAP_27001_2013_Anexo A V3 Felipe.xlsx]Hoja1'!#REF!</xm:f>
            <x14:dxf>
              <fill>
                <patternFill>
                  <bgColor rgb="FF66FF66"/>
                </patternFill>
              </fill>
            </x14:dxf>
          </x14:cfRule>
          <x14:cfRule type="containsText" priority="88" operator="containsText" id="{5E99FE39-6113-4F3B-9029-03D504BA37C0}">
            <xm:f>NOT(ISERROR(SEARCH('\Users\user\Downloads\[Diagnostico GAP_27001_2013_Anexo A V3 Felipe.xlsx]Hoja1'!#REF!,F111)))</xm:f>
            <xm:f>'\Users\user\Downloads\[Diagnostico GAP_27001_2013_Anexo A V3 Felipe.xlsx]Hoja1'!#REF!</xm:f>
            <x14:dxf>
              <fill>
                <patternFill>
                  <bgColor rgb="FF99FF99"/>
                </patternFill>
              </fill>
            </x14:dxf>
          </x14:cfRule>
          <x14:cfRule type="containsText" priority="89" operator="containsText" id="{3571B506-55CC-403B-AE1A-FEEEE988F751}">
            <xm:f>NOT(ISERROR(SEARCH('\Users\user\Downloads\[Diagnostico GAP_27001_2013_Anexo A V3 Felipe.xlsx]Hoja1'!#REF!,F111)))</xm:f>
            <xm:f>'\Users\user\Downloads\[Diagnostico GAP_27001_2013_Anexo A V3 Felipe.xlsx]Hoja1'!#REF!</xm:f>
            <x14:dxf>
              <fill>
                <patternFill>
                  <bgColor rgb="FFFFDB43"/>
                </patternFill>
              </fill>
            </x14:dxf>
          </x14:cfRule>
          <x14:cfRule type="containsText" priority="90" operator="containsText" id="{D14B97C4-D876-4DDF-803C-B0D4F524D55C}">
            <xm:f>NOT(ISERROR(SEARCH('\Users\user\Downloads\[Diagnostico GAP_27001_2013_Anexo A V3 Felipe.xlsx]Hoja1'!#REF!,F111)))</xm:f>
            <xm:f>'\Users\user\Downloads\[Diagnostico GAP_27001_2013_Anexo A V3 Felipe.xlsx]Hoja1'!#REF!</xm:f>
            <x14:dxf>
              <fill>
                <patternFill>
                  <bgColor rgb="FFFFAD93"/>
                </patternFill>
              </fill>
            </x14:dxf>
          </x14:cfRule>
          <xm:sqref>F111</xm:sqref>
        </x14:conditionalFormatting>
        <x14:conditionalFormatting xmlns:xm="http://schemas.microsoft.com/office/excel/2006/main">
          <x14:cfRule type="containsText" priority="81" operator="containsText" id="{B09B04B3-8670-4309-B932-BCA68100BFC3}">
            <xm:f>NOT(ISERROR(SEARCH('\Users\Cristian\Downloads\[Diagnostico GAP_27001_2013_Anexo A.xlsx]Listas'!#REF!,C15)))</xm:f>
            <xm:f>'\Users\Cristian\Downloads\[Diagnostico GAP_27001_2013_Anexo A.xlsx]Listas'!#REF!</xm:f>
            <x14:dxf>
              <fill>
                <patternFill>
                  <bgColor rgb="FF33CC33"/>
                </patternFill>
              </fill>
            </x14:dxf>
          </x14:cfRule>
          <x14:cfRule type="containsText" priority="82" operator="containsText" id="{C406EB4C-B7D4-42E8-BA5B-17C26CB35CA5}">
            <xm:f>NOT(ISERROR(SEARCH('\Users\Cristian\Downloads\[Diagnostico GAP_27001_2013_Anexo A.xlsx]Listas'!#REF!,C15)))</xm:f>
            <xm:f>'\Users\Cristian\Downloads\[Diagnostico GAP_27001_2013_Anexo A.xlsx]Listas'!#REF!</xm:f>
            <x14:dxf>
              <fill>
                <patternFill>
                  <bgColor rgb="FF66FF66"/>
                </patternFill>
              </fill>
            </x14:dxf>
          </x14:cfRule>
          <x14:cfRule type="containsText" priority="83" operator="containsText" id="{B757E77F-7D23-4A7F-9E6C-661ECA68A0C1}">
            <xm:f>NOT(ISERROR(SEARCH('\Users\Cristian\Downloads\[Diagnostico GAP_27001_2013_Anexo A.xlsx]Listas'!#REF!,C15)))</xm:f>
            <xm:f>'\Users\Cristian\Downloads\[Diagnostico GAP_27001_2013_Anexo A.xlsx]Listas'!#REF!</xm:f>
            <x14:dxf>
              <fill>
                <patternFill>
                  <bgColor rgb="FF99FF99"/>
                </patternFill>
              </fill>
            </x14:dxf>
          </x14:cfRule>
          <x14:cfRule type="containsText" priority="84" operator="containsText" id="{E884E331-86CA-4C1A-9BCB-075FC4B27CA7}">
            <xm:f>NOT(ISERROR(SEARCH('\Users\Cristian\Downloads\[Diagnostico GAP_27001_2013_Anexo A.xlsx]Listas'!#REF!,C15)))</xm:f>
            <xm:f>'\Users\Cristian\Downloads\[Diagnostico GAP_27001_2013_Anexo A.xlsx]Listas'!#REF!</xm:f>
            <x14:dxf>
              <fill>
                <patternFill>
                  <bgColor rgb="FFFFDB43"/>
                </patternFill>
              </fill>
            </x14:dxf>
          </x14:cfRule>
          <x14:cfRule type="containsText" priority="85" operator="containsText" id="{C88A16D2-F39E-408E-ADEE-BB06514C36F5}">
            <xm:f>NOT(ISERROR(SEARCH('\Users\Cristian\Downloads\[Diagnostico GAP_27001_2013_Anexo A.xlsx]Listas'!#REF!,C15)))</xm:f>
            <xm:f>'\Users\Cristian\Downloads\[Diagnostico GAP_27001_2013_Anexo A.xlsx]Listas'!#REF!</xm:f>
            <x14:dxf>
              <fill>
                <patternFill>
                  <bgColor rgb="FFFFAD93"/>
                </patternFill>
              </fill>
            </x14:dxf>
          </x14:cfRule>
          <xm:sqref>C15:C21</xm:sqref>
        </x14:conditionalFormatting>
        <x14:conditionalFormatting xmlns:xm="http://schemas.microsoft.com/office/excel/2006/main">
          <x14:cfRule type="containsText" priority="76" operator="containsText" id="{86B65D4C-D649-4273-92AB-FB0B2D825F56}">
            <xm:f>NOT(ISERROR(SEARCH('\Users\kirach\AM GD\Proyectos\Correcol\GAP\[Diagnostico GAP_27001_2013_Anexo A TI V1 Mario.xlsx]Listas'!#REF!,E55)))</xm:f>
            <xm:f>'\Users\kirach\AM GD\Proyectos\Correcol\GAP\[Diagnostico GAP_27001_2013_Anexo A TI V1 Mario.xlsx]Listas'!#REF!</xm:f>
            <x14:dxf>
              <fill>
                <patternFill>
                  <bgColor rgb="FF33CC33"/>
                </patternFill>
              </fill>
            </x14:dxf>
          </x14:cfRule>
          <x14:cfRule type="containsText" priority="77" operator="containsText" id="{63DF0357-3D2E-4082-9AD6-26A0DB428D8B}">
            <xm:f>NOT(ISERROR(SEARCH('\Users\kirach\AM GD\Proyectos\Correcol\GAP\[Diagnostico GAP_27001_2013_Anexo A TI V1 Mario.xlsx]Listas'!#REF!,E55)))</xm:f>
            <xm:f>'\Users\kirach\AM GD\Proyectos\Correcol\GAP\[Diagnostico GAP_27001_2013_Anexo A TI V1 Mario.xlsx]Listas'!#REF!</xm:f>
            <x14:dxf>
              <fill>
                <patternFill>
                  <bgColor rgb="FF66FF66"/>
                </patternFill>
              </fill>
            </x14:dxf>
          </x14:cfRule>
          <x14:cfRule type="containsText" priority="78" operator="containsText" id="{9FB67C54-B7AD-4CD6-B775-273AC58D7409}">
            <xm:f>NOT(ISERROR(SEARCH('\Users\kirach\AM GD\Proyectos\Correcol\GAP\[Diagnostico GAP_27001_2013_Anexo A TI V1 Mario.xlsx]Listas'!#REF!,E55)))</xm:f>
            <xm:f>'\Users\kirach\AM GD\Proyectos\Correcol\GAP\[Diagnostico GAP_27001_2013_Anexo A TI V1 Mario.xlsx]Listas'!#REF!</xm:f>
            <x14:dxf>
              <fill>
                <patternFill>
                  <bgColor rgb="FF99FF99"/>
                </patternFill>
              </fill>
            </x14:dxf>
          </x14:cfRule>
          <x14:cfRule type="containsText" priority="79" operator="containsText" id="{C8C23E10-842C-4A58-A22F-7ED0B01529A5}">
            <xm:f>NOT(ISERROR(SEARCH('\Users\kirach\AM GD\Proyectos\Correcol\GAP\[Diagnostico GAP_27001_2013_Anexo A TI V1 Mario.xlsx]Listas'!#REF!,E55)))</xm:f>
            <xm:f>'\Users\kirach\AM GD\Proyectos\Correcol\GAP\[Diagnostico GAP_27001_2013_Anexo A TI V1 Mario.xlsx]Listas'!#REF!</xm:f>
            <x14:dxf>
              <fill>
                <patternFill>
                  <bgColor rgb="FFFFDB43"/>
                </patternFill>
              </fill>
            </x14:dxf>
          </x14:cfRule>
          <x14:cfRule type="containsText" priority="80" operator="containsText" id="{7BB6CF9F-D486-439F-909C-178FC0121CCE}">
            <xm:f>NOT(ISERROR(SEARCH('\Users\kirach\AM GD\Proyectos\Correcol\GAP\[Diagnostico GAP_27001_2013_Anexo A TI V1 Mario.xlsx]Listas'!#REF!,E55)))</xm:f>
            <xm:f>'\Users\kirach\AM GD\Proyectos\Correcol\GAP\[Diagnostico GAP_27001_2013_Anexo A TI V1 Mario.xlsx]Listas'!#REF!</xm:f>
            <x14:dxf>
              <fill>
                <patternFill>
                  <bgColor rgb="FFFFAD93"/>
                </patternFill>
              </fill>
            </x14:dxf>
          </x14:cfRule>
          <xm:sqref>E55</xm:sqref>
        </x14:conditionalFormatting>
        <x14:conditionalFormatting xmlns:xm="http://schemas.microsoft.com/office/excel/2006/main">
          <x14:cfRule type="containsText" priority="71" operator="containsText" id="{40338DA5-8B3C-4F61-84B1-B1882EEB9398}">
            <xm:f>NOT(ISERROR(SEARCH('\Users\kirach\AM GD\Proyectos\Correcol\GAP\[Diagnostico GAP_27001_2013_Anexo A TI V1 Mario.xlsx]Listas'!#REF!,E59)))</xm:f>
            <xm:f>'\Users\kirach\AM GD\Proyectos\Correcol\GAP\[Diagnostico GAP_27001_2013_Anexo A TI V1 Mario.xlsx]Listas'!#REF!</xm:f>
            <x14:dxf>
              <fill>
                <patternFill>
                  <bgColor rgb="FF33CC33"/>
                </patternFill>
              </fill>
            </x14:dxf>
          </x14:cfRule>
          <x14:cfRule type="containsText" priority="72" operator="containsText" id="{75FFDF01-7BC3-44EC-A32F-5984D3B07017}">
            <xm:f>NOT(ISERROR(SEARCH('\Users\kirach\AM GD\Proyectos\Correcol\GAP\[Diagnostico GAP_27001_2013_Anexo A TI V1 Mario.xlsx]Listas'!#REF!,E59)))</xm:f>
            <xm:f>'\Users\kirach\AM GD\Proyectos\Correcol\GAP\[Diagnostico GAP_27001_2013_Anexo A TI V1 Mario.xlsx]Listas'!#REF!</xm:f>
            <x14:dxf>
              <fill>
                <patternFill>
                  <bgColor rgb="FF66FF66"/>
                </patternFill>
              </fill>
            </x14:dxf>
          </x14:cfRule>
          <x14:cfRule type="containsText" priority="73" operator="containsText" id="{AFC8D890-226B-42AE-A009-ECFB4D0F2195}">
            <xm:f>NOT(ISERROR(SEARCH('\Users\kirach\AM GD\Proyectos\Correcol\GAP\[Diagnostico GAP_27001_2013_Anexo A TI V1 Mario.xlsx]Listas'!#REF!,E59)))</xm:f>
            <xm:f>'\Users\kirach\AM GD\Proyectos\Correcol\GAP\[Diagnostico GAP_27001_2013_Anexo A TI V1 Mario.xlsx]Listas'!#REF!</xm:f>
            <x14:dxf>
              <fill>
                <patternFill>
                  <bgColor rgb="FF99FF99"/>
                </patternFill>
              </fill>
            </x14:dxf>
          </x14:cfRule>
          <x14:cfRule type="containsText" priority="74" operator="containsText" id="{AE793CFC-CB91-4625-A876-5F46DC42696A}">
            <xm:f>NOT(ISERROR(SEARCH('\Users\kirach\AM GD\Proyectos\Correcol\GAP\[Diagnostico GAP_27001_2013_Anexo A TI V1 Mario.xlsx]Listas'!#REF!,E59)))</xm:f>
            <xm:f>'\Users\kirach\AM GD\Proyectos\Correcol\GAP\[Diagnostico GAP_27001_2013_Anexo A TI V1 Mario.xlsx]Listas'!#REF!</xm:f>
            <x14:dxf>
              <fill>
                <patternFill>
                  <bgColor rgb="FFFFDB43"/>
                </patternFill>
              </fill>
            </x14:dxf>
          </x14:cfRule>
          <x14:cfRule type="containsText" priority="75" operator="containsText" id="{D14AC357-A951-42D8-A77C-1625B02A3241}">
            <xm:f>NOT(ISERROR(SEARCH('\Users\kirach\AM GD\Proyectos\Correcol\GAP\[Diagnostico GAP_27001_2013_Anexo A TI V1 Mario.xlsx]Listas'!#REF!,E59)))</xm:f>
            <xm:f>'\Users\kirach\AM GD\Proyectos\Correcol\GAP\[Diagnostico GAP_27001_2013_Anexo A TI V1 Mario.xlsx]Listas'!#REF!</xm:f>
            <x14:dxf>
              <fill>
                <patternFill>
                  <bgColor rgb="FFFFAD93"/>
                </patternFill>
              </fill>
            </x14:dxf>
          </x14:cfRule>
          <xm:sqref>E59</xm:sqref>
        </x14:conditionalFormatting>
        <x14:conditionalFormatting xmlns:xm="http://schemas.microsoft.com/office/excel/2006/main">
          <x14:cfRule type="containsText" priority="66" operator="containsText" id="{F785E810-07E4-4764-831F-AB21431B6510}">
            <xm:f>NOT(ISERROR(SEARCH('\Users\kirach\AM GD\Proyectos\Correcol\GAP\[Diagnostico GAP_27001_2013_Anexo A TI V1 Mario.xlsx]Listas'!#REF!,E66)))</xm:f>
            <xm:f>'\Users\kirach\AM GD\Proyectos\Correcol\GAP\[Diagnostico GAP_27001_2013_Anexo A TI V1 Mario.xlsx]Listas'!#REF!</xm:f>
            <x14:dxf>
              <fill>
                <patternFill>
                  <bgColor rgb="FF33CC33"/>
                </patternFill>
              </fill>
            </x14:dxf>
          </x14:cfRule>
          <x14:cfRule type="containsText" priority="67" operator="containsText" id="{C2288CE5-6D50-479D-8654-7F4EC7947E61}">
            <xm:f>NOT(ISERROR(SEARCH('\Users\kirach\AM GD\Proyectos\Correcol\GAP\[Diagnostico GAP_27001_2013_Anexo A TI V1 Mario.xlsx]Listas'!#REF!,E66)))</xm:f>
            <xm:f>'\Users\kirach\AM GD\Proyectos\Correcol\GAP\[Diagnostico GAP_27001_2013_Anexo A TI V1 Mario.xlsx]Listas'!#REF!</xm:f>
            <x14:dxf>
              <fill>
                <patternFill>
                  <bgColor rgb="FF66FF66"/>
                </patternFill>
              </fill>
            </x14:dxf>
          </x14:cfRule>
          <x14:cfRule type="containsText" priority="68" operator="containsText" id="{11F46D89-0C2C-4B3C-82B0-F0645360F3F1}">
            <xm:f>NOT(ISERROR(SEARCH('\Users\kirach\AM GD\Proyectos\Correcol\GAP\[Diagnostico GAP_27001_2013_Anexo A TI V1 Mario.xlsx]Listas'!#REF!,E66)))</xm:f>
            <xm:f>'\Users\kirach\AM GD\Proyectos\Correcol\GAP\[Diagnostico GAP_27001_2013_Anexo A TI V1 Mario.xlsx]Listas'!#REF!</xm:f>
            <x14:dxf>
              <fill>
                <patternFill>
                  <bgColor rgb="FF99FF99"/>
                </patternFill>
              </fill>
            </x14:dxf>
          </x14:cfRule>
          <x14:cfRule type="containsText" priority="69" operator="containsText" id="{4A0EDCD9-62F0-44AC-B427-C3A4C0BCF327}">
            <xm:f>NOT(ISERROR(SEARCH('\Users\kirach\AM GD\Proyectos\Correcol\GAP\[Diagnostico GAP_27001_2013_Anexo A TI V1 Mario.xlsx]Listas'!#REF!,E66)))</xm:f>
            <xm:f>'\Users\kirach\AM GD\Proyectos\Correcol\GAP\[Diagnostico GAP_27001_2013_Anexo A TI V1 Mario.xlsx]Listas'!#REF!</xm:f>
            <x14:dxf>
              <fill>
                <patternFill>
                  <bgColor rgb="FFFFDB43"/>
                </patternFill>
              </fill>
            </x14:dxf>
          </x14:cfRule>
          <x14:cfRule type="containsText" priority="70" operator="containsText" id="{11E73E9E-309E-4276-9258-672810CB7645}">
            <xm:f>NOT(ISERROR(SEARCH('\Users\kirach\AM GD\Proyectos\Correcol\GAP\[Diagnostico GAP_27001_2013_Anexo A TI V1 Mario.xlsx]Listas'!#REF!,E66)))</xm:f>
            <xm:f>'\Users\kirach\AM GD\Proyectos\Correcol\GAP\[Diagnostico GAP_27001_2013_Anexo A TI V1 Mario.xlsx]Listas'!#REF!</xm:f>
            <x14:dxf>
              <fill>
                <patternFill>
                  <bgColor rgb="FFFFAD93"/>
                </patternFill>
              </fill>
            </x14:dxf>
          </x14:cfRule>
          <xm:sqref>E66</xm:sqref>
        </x14:conditionalFormatting>
        <x14:conditionalFormatting xmlns:xm="http://schemas.microsoft.com/office/excel/2006/main">
          <x14:cfRule type="containsText" priority="61" operator="containsText" id="{8E0D2FF6-F5A5-45AB-9E93-1341D2E81F54}">
            <xm:f>NOT(ISERROR(SEARCH('\Users\kirach\AM GD\Proyectos\Correcol\GAP\[Diagnostico GAP_27001_2013_Anexo A TI V1 Mario.xlsx]Listas'!#REF!,E68)))</xm:f>
            <xm:f>'\Users\kirach\AM GD\Proyectos\Correcol\GAP\[Diagnostico GAP_27001_2013_Anexo A TI V1 Mario.xlsx]Listas'!#REF!</xm:f>
            <x14:dxf>
              <fill>
                <patternFill>
                  <bgColor rgb="FF33CC33"/>
                </patternFill>
              </fill>
            </x14:dxf>
          </x14:cfRule>
          <x14:cfRule type="containsText" priority="62" operator="containsText" id="{1D506111-5E63-4504-B350-77555CB69775}">
            <xm:f>NOT(ISERROR(SEARCH('\Users\kirach\AM GD\Proyectos\Correcol\GAP\[Diagnostico GAP_27001_2013_Anexo A TI V1 Mario.xlsx]Listas'!#REF!,E68)))</xm:f>
            <xm:f>'\Users\kirach\AM GD\Proyectos\Correcol\GAP\[Diagnostico GAP_27001_2013_Anexo A TI V1 Mario.xlsx]Listas'!#REF!</xm:f>
            <x14:dxf>
              <fill>
                <patternFill>
                  <bgColor rgb="FF66FF66"/>
                </patternFill>
              </fill>
            </x14:dxf>
          </x14:cfRule>
          <x14:cfRule type="containsText" priority="63" operator="containsText" id="{0E9564E4-7709-44B8-87CB-88E9E7CAF461}">
            <xm:f>NOT(ISERROR(SEARCH('\Users\kirach\AM GD\Proyectos\Correcol\GAP\[Diagnostico GAP_27001_2013_Anexo A TI V1 Mario.xlsx]Listas'!#REF!,E68)))</xm:f>
            <xm:f>'\Users\kirach\AM GD\Proyectos\Correcol\GAP\[Diagnostico GAP_27001_2013_Anexo A TI V1 Mario.xlsx]Listas'!#REF!</xm:f>
            <x14:dxf>
              <fill>
                <patternFill>
                  <bgColor rgb="FF99FF99"/>
                </patternFill>
              </fill>
            </x14:dxf>
          </x14:cfRule>
          <x14:cfRule type="containsText" priority="64" operator="containsText" id="{89D264FB-D7B1-4015-98EB-9DD7F52AC17E}">
            <xm:f>NOT(ISERROR(SEARCH('\Users\kirach\AM GD\Proyectos\Correcol\GAP\[Diagnostico GAP_27001_2013_Anexo A TI V1 Mario.xlsx]Listas'!#REF!,E68)))</xm:f>
            <xm:f>'\Users\kirach\AM GD\Proyectos\Correcol\GAP\[Diagnostico GAP_27001_2013_Anexo A TI V1 Mario.xlsx]Listas'!#REF!</xm:f>
            <x14:dxf>
              <fill>
                <patternFill>
                  <bgColor rgb="FFFFDB43"/>
                </patternFill>
              </fill>
            </x14:dxf>
          </x14:cfRule>
          <x14:cfRule type="containsText" priority="65" operator="containsText" id="{E2FA8052-3374-4BD6-BE1D-2D723267F393}">
            <xm:f>NOT(ISERROR(SEARCH('\Users\kirach\AM GD\Proyectos\Correcol\GAP\[Diagnostico GAP_27001_2013_Anexo A TI V1 Mario.xlsx]Listas'!#REF!,E68)))</xm:f>
            <xm:f>'\Users\kirach\AM GD\Proyectos\Correcol\GAP\[Diagnostico GAP_27001_2013_Anexo A TI V1 Mario.xlsx]Listas'!#REF!</xm:f>
            <x14:dxf>
              <fill>
                <patternFill>
                  <bgColor rgb="FFFFAD93"/>
                </patternFill>
              </fill>
            </x14:dxf>
          </x14:cfRule>
          <xm:sqref>E68</xm:sqref>
        </x14:conditionalFormatting>
        <x14:conditionalFormatting xmlns:xm="http://schemas.microsoft.com/office/excel/2006/main">
          <x14:cfRule type="containsText" priority="56" operator="containsText" id="{47995C29-AE48-46D9-8D88-6F60E5C95B1E}">
            <xm:f>NOT(ISERROR(SEARCH('\Users\user\Downloads\[Diagnostico GAP_27001_2013_Anexo A V3 Felipe.xlsx]Hoja1'!#REF!,E105)))</xm:f>
            <xm:f>'\Users\user\Downloads\[Diagnostico GAP_27001_2013_Anexo A V3 Felipe.xlsx]Hoja1'!#REF!</xm:f>
            <x14:dxf>
              <fill>
                <patternFill>
                  <bgColor rgb="FF33CC33"/>
                </patternFill>
              </fill>
            </x14:dxf>
          </x14:cfRule>
          <x14:cfRule type="containsText" priority="57" operator="containsText" id="{AD720E66-390B-4693-AE3B-6DEA28C968EC}">
            <xm:f>NOT(ISERROR(SEARCH('\Users\user\Downloads\[Diagnostico GAP_27001_2013_Anexo A V3 Felipe.xlsx]Hoja1'!#REF!,E105)))</xm:f>
            <xm:f>'\Users\user\Downloads\[Diagnostico GAP_27001_2013_Anexo A V3 Felipe.xlsx]Hoja1'!#REF!</xm:f>
            <x14:dxf>
              <fill>
                <patternFill>
                  <bgColor rgb="FF66FF66"/>
                </patternFill>
              </fill>
            </x14:dxf>
          </x14:cfRule>
          <x14:cfRule type="containsText" priority="58" operator="containsText" id="{A8361D47-FD10-4B87-AF82-CD465734BDCA}">
            <xm:f>NOT(ISERROR(SEARCH('\Users\user\Downloads\[Diagnostico GAP_27001_2013_Anexo A V3 Felipe.xlsx]Hoja1'!#REF!,E105)))</xm:f>
            <xm:f>'\Users\user\Downloads\[Diagnostico GAP_27001_2013_Anexo A V3 Felipe.xlsx]Hoja1'!#REF!</xm:f>
            <x14:dxf>
              <fill>
                <patternFill>
                  <bgColor rgb="FF99FF99"/>
                </patternFill>
              </fill>
            </x14:dxf>
          </x14:cfRule>
          <x14:cfRule type="containsText" priority="59" operator="containsText" id="{C5283504-9DFA-48F0-9AD4-E9F7B2D26195}">
            <xm:f>NOT(ISERROR(SEARCH('\Users\user\Downloads\[Diagnostico GAP_27001_2013_Anexo A V3 Felipe.xlsx]Hoja1'!#REF!,E105)))</xm:f>
            <xm:f>'\Users\user\Downloads\[Diagnostico GAP_27001_2013_Anexo A V3 Felipe.xlsx]Hoja1'!#REF!</xm:f>
            <x14:dxf>
              <fill>
                <patternFill>
                  <bgColor rgb="FFFFDB43"/>
                </patternFill>
              </fill>
            </x14:dxf>
          </x14:cfRule>
          <x14:cfRule type="containsText" priority="60" operator="containsText" id="{80AA0035-9C33-4574-B5E9-3E92C703E831}">
            <xm:f>NOT(ISERROR(SEARCH('\Users\user\Downloads\[Diagnostico GAP_27001_2013_Anexo A V3 Felipe.xlsx]Hoja1'!#REF!,E105)))</xm:f>
            <xm:f>'\Users\user\Downloads\[Diagnostico GAP_27001_2013_Anexo A V3 Felipe.xlsx]Hoja1'!#REF!</xm:f>
            <x14:dxf>
              <fill>
                <patternFill>
                  <bgColor rgb="FFFFAD93"/>
                </patternFill>
              </fill>
            </x14:dxf>
          </x14:cfRule>
          <xm:sqref>E105</xm:sqref>
        </x14:conditionalFormatting>
        <x14:conditionalFormatting xmlns:xm="http://schemas.microsoft.com/office/excel/2006/main">
          <x14:cfRule type="containsText" priority="51" operator="containsText" id="{6654A396-F847-4F4E-827F-E28C8FA38AEB}">
            <xm:f>NOT(ISERROR(SEARCH('\Users\user\Downloads\[Diagnostico GAP_27001_2013_Anexo A V3 Felipe.xlsx]Hoja1'!#REF!,E111)))</xm:f>
            <xm:f>'\Users\user\Downloads\[Diagnostico GAP_27001_2013_Anexo A V3 Felipe.xlsx]Hoja1'!#REF!</xm:f>
            <x14:dxf>
              <fill>
                <patternFill>
                  <bgColor rgb="FF33CC33"/>
                </patternFill>
              </fill>
            </x14:dxf>
          </x14:cfRule>
          <x14:cfRule type="containsText" priority="52" operator="containsText" id="{0241F1DE-EC98-4097-8B2C-39C8F446B373}">
            <xm:f>NOT(ISERROR(SEARCH('\Users\user\Downloads\[Diagnostico GAP_27001_2013_Anexo A V3 Felipe.xlsx]Hoja1'!#REF!,E111)))</xm:f>
            <xm:f>'\Users\user\Downloads\[Diagnostico GAP_27001_2013_Anexo A V3 Felipe.xlsx]Hoja1'!#REF!</xm:f>
            <x14:dxf>
              <fill>
                <patternFill>
                  <bgColor rgb="FF66FF66"/>
                </patternFill>
              </fill>
            </x14:dxf>
          </x14:cfRule>
          <x14:cfRule type="containsText" priority="53" operator="containsText" id="{48541849-90F1-4DB5-A44D-CA49354A3D50}">
            <xm:f>NOT(ISERROR(SEARCH('\Users\user\Downloads\[Diagnostico GAP_27001_2013_Anexo A V3 Felipe.xlsx]Hoja1'!#REF!,E111)))</xm:f>
            <xm:f>'\Users\user\Downloads\[Diagnostico GAP_27001_2013_Anexo A V3 Felipe.xlsx]Hoja1'!#REF!</xm:f>
            <x14:dxf>
              <fill>
                <patternFill>
                  <bgColor rgb="FF99FF99"/>
                </patternFill>
              </fill>
            </x14:dxf>
          </x14:cfRule>
          <x14:cfRule type="containsText" priority="54" operator="containsText" id="{92FAD77C-9A77-41D4-93D1-64AFB85F0738}">
            <xm:f>NOT(ISERROR(SEARCH('\Users\user\Downloads\[Diagnostico GAP_27001_2013_Anexo A V3 Felipe.xlsx]Hoja1'!#REF!,E111)))</xm:f>
            <xm:f>'\Users\user\Downloads\[Diagnostico GAP_27001_2013_Anexo A V3 Felipe.xlsx]Hoja1'!#REF!</xm:f>
            <x14:dxf>
              <fill>
                <patternFill>
                  <bgColor rgb="FFFFDB43"/>
                </patternFill>
              </fill>
            </x14:dxf>
          </x14:cfRule>
          <x14:cfRule type="containsText" priority="55" operator="containsText" id="{9E93BADF-007B-4FAD-B147-813A5C36DD90}">
            <xm:f>NOT(ISERROR(SEARCH('\Users\user\Downloads\[Diagnostico GAP_27001_2013_Anexo A V3 Felipe.xlsx]Hoja1'!#REF!,E111)))</xm:f>
            <xm:f>'\Users\user\Downloads\[Diagnostico GAP_27001_2013_Anexo A V3 Felipe.xlsx]Hoja1'!#REF!</xm:f>
            <x14:dxf>
              <fill>
                <patternFill>
                  <bgColor rgb="FFFFAD93"/>
                </patternFill>
              </fill>
            </x14:dxf>
          </x14:cfRule>
          <xm:sqref>E111</xm:sqref>
        </x14:conditionalFormatting>
        <x14:conditionalFormatting xmlns:xm="http://schemas.microsoft.com/office/excel/2006/main">
          <x14:cfRule type="containsText" priority="46" operator="containsText" id="{3C9C25A7-52D5-4E52-8915-121674072312}">
            <xm:f>NOT(ISERROR(SEARCH('\Users\user\Downloads\[Diagnostico GAP_27001_2013_Anexo A V3 Felipe.xlsx]Hoja1'!#REF!,E113)))</xm:f>
            <xm:f>'\Users\user\Downloads\[Diagnostico GAP_27001_2013_Anexo A V3 Felipe.xlsx]Hoja1'!#REF!</xm:f>
            <x14:dxf>
              <fill>
                <patternFill>
                  <bgColor rgb="FF33CC33"/>
                </patternFill>
              </fill>
            </x14:dxf>
          </x14:cfRule>
          <x14:cfRule type="containsText" priority="47" operator="containsText" id="{ADA0C4BC-92BA-4146-9BC0-2A5C0922F438}">
            <xm:f>NOT(ISERROR(SEARCH('\Users\user\Downloads\[Diagnostico GAP_27001_2013_Anexo A V3 Felipe.xlsx]Hoja1'!#REF!,E113)))</xm:f>
            <xm:f>'\Users\user\Downloads\[Diagnostico GAP_27001_2013_Anexo A V3 Felipe.xlsx]Hoja1'!#REF!</xm:f>
            <x14:dxf>
              <fill>
                <patternFill>
                  <bgColor rgb="FF66FF66"/>
                </patternFill>
              </fill>
            </x14:dxf>
          </x14:cfRule>
          <x14:cfRule type="containsText" priority="48" operator="containsText" id="{1E7A84E1-C241-4C57-A458-80897A768F9A}">
            <xm:f>NOT(ISERROR(SEARCH('\Users\user\Downloads\[Diagnostico GAP_27001_2013_Anexo A V3 Felipe.xlsx]Hoja1'!#REF!,E113)))</xm:f>
            <xm:f>'\Users\user\Downloads\[Diagnostico GAP_27001_2013_Anexo A V3 Felipe.xlsx]Hoja1'!#REF!</xm:f>
            <x14:dxf>
              <fill>
                <patternFill>
                  <bgColor rgb="FF99FF99"/>
                </patternFill>
              </fill>
            </x14:dxf>
          </x14:cfRule>
          <x14:cfRule type="containsText" priority="49" operator="containsText" id="{B2D388E5-0942-4ABB-AB9F-5D05B2E66333}">
            <xm:f>NOT(ISERROR(SEARCH('\Users\user\Downloads\[Diagnostico GAP_27001_2013_Anexo A V3 Felipe.xlsx]Hoja1'!#REF!,E113)))</xm:f>
            <xm:f>'\Users\user\Downloads\[Diagnostico GAP_27001_2013_Anexo A V3 Felipe.xlsx]Hoja1'!#REF!</xm:f>
            <x14:dxf>
              <fill>
                <patternFill>
                  <bgColor rgb="FFFFDB43"/>
                </patternFill>
              </fill>
            </x14:dxf>
          </x14:cfRule>
          <x14:cfRule type="containsText" priority="50" operator="containsText" id="{A9296D99-6ECE-44CB-A017-38AE5FB99DB6}">
            <xm:f>NOT(ISERROR(SEARCH('\Users\user\Downloads\[Diagnostico GAP_27001_2013_Anexo A V3 Felipe.xlsx]Hoja1'!#REF!,E113)))</xm:f>
            <xm:f>'\Users\user\Downloads\[Diagnostico GAP_27001_2013_Anexo A V3 Felipe.xlsx]Hoja1'!#REF!</xm:f>
            <x14:dxf>
              <fill>
                <patternFill>
                  <bgColor rgb="FFFFAD93"/>
                </patternFill>
              </fill>
            </x14:dxf>
          </x14:cfRule>
          <xm:sqref>E113</xm:sqref>
        </x14:conditionalFormatting>
        <x14:conditionalFormatting xmlns:xm="http://schemas.microsoft.com/office/excel/2006/main">
          <x14:cfRule type="containsText" priority="41" operator="containsText" id="{5961BCF0-1D63-4D96-9CC2-F1FBA4354773}">
            <xm:f>NOT(ISERROR(SEARCH('\Users\user\Downloads\[Diagnostico GAP_27001_2013_Anexo A V3 Felipe.xlsx]Hoja1'!#REF!,E115)))</xm:f>
            <xm:f>'\Users\user\Downloads\[Diagnostico GAP_27001_2013_Anexo A V3 Felipe.xlsx]Hoja1'!#REF!</xm:f>
            <x14:dxf>
              <fill>
                <patternFill>
                  <bgColor rgb="FF33CC33"/>
                </patternFill>
              </fill>
            </x14:dxf>
          </x14:cfRule>
          <x14:cfRule type="containsText" priority="42" operator="containsText" id="{C23A86D7-1069-4D55-8A12-4F4DB5AD558D}">
            <xm:f>NOT(ISERROR(SEARCH('\Users\user\Downloads\[Diagnostico GAP_27001_2013_Anexo A V3 Felipe.xlsx]Hoja1'!#REF!,E115)))</xm:f>
            <xm:f>'\Users\user\Downloads\[Diagnostico GAP_27001_2013_Anexo A V3 Felipe.xlsx]Hoja1'!#REF!</xm:f>
            <x14:dxf>
              <fill>
                <patternFill>
                  <bgColor rgb="FF66FF66"/>
                </patternFill>
              </fill>
            </x14:dxf>
          </x14:cfRule>
          <x14:cfRule type="containsText" priority="43" operator="containsText" id="{AFA62446-545C-46D9-BA56-F3F2455E6032}">
            <xm:f>NOT(ISERROR(SEARCH('\Users\user\Downloads\[Diagnostico GAP_27001_2013_Anexo A V3 Felipe.xlsx]Hoja1'!#REF!,E115)))</xm:f>
            <xm:f>'\Users\user\Downloads\[Diagnostico GAP_27001_2013_Anexo A V3 Felipe.xlsx]Hoja1'!#REF!</xm:f>
            <x14:dxf>
              <fill>
                <patternFill>
                  <bgColor rgb="FF99FF99"/>
                </patternFill>
              </fill>
            </x14:dxf>
          </x14:cfRule>
          <x14:cfRule type="containsText" priority="44" operator="containsText" id="{7A5DAD4B-0166-4DE7-924F-FEAD51A8CBAB}">
            <xm:f>NOT(ISERROR(SEARCH('\Users\user\Downloads\[Diagnostico GAP_27001_2013_Anexo A V3 Felipe.xlsx]Hoja1'!#REF!,E115)))</xm:f>
            <xm:f>'\Users\user\Downloads\[Diagnostico GAP_27001_2013_Anexo A V3 Felipe.xlsx]Hoja1'!#REF!</xm:f>
            <x14:dxf>
              <fill>
                <patternFill>
                  <bgColor rgb="FFFFDB43"/>
                </patternFill>
              </fill>
            </x14:dxf>
          </x14:cfRule>
          <x14:cfRule type="containsText" priority="45" operator="containsText" id="{835C3E33-D538-49C6-9F54-3644AE210698}">
            <xm:f>NOT(ISERROR(SEARCH('\Users\user\Downloads\[Diagnostico GAP_27001_2013_Anexo A V3 Felipe.xlsx]Hoja1'!#REF!,E115)))</xm:f>
            <xm:f>'\Users\user\Downloads\[Diagnostico GAP_27001_2013_Anexo A V3 Felipe.xlsx]Hoja1'!#REF!</xm:f>
            <x14:dxf>
              <fill>
                <patternFill>
                  <bgColor rgb="FFFFAD93"/>
                </patternFill>
              </fill>
            </x14:dxf>
          </x14:cfRule>
          <xm:sqref>E115</xm:sqref>
        </x14:conditionalFormatting>
        <x14:conditionalFormatting xmlns:xm="http://schemas.microsoft.com/office/excel/2006/main">
          <x14:cfRule type="containsText" priority="36" operator="containsText" id="{D8B84158-B66D-4B15-A722-1614A621E627}">
            <xm:f>NOT(ISERROR(SEARCH('\Users\user\Downloads\[Diagnostico GAP_27001_2013_Anexo A V3 Felipe.xlsx]Hoja1'!#REF!,E120)))</xm:f>
            <xm:f>'\Users\user\Downloads\[Diagnostico GAP_27001_2013_Anexo A V3 Felipe.xlsx]Hoja1'!#REF!</xm:f>
            <x14:dxf>
              <fill>
                <patternFill>
                  <bgColor rgb="FF33CC33"/>
                </patternFill>
              </fill>
            </x14:dxf>
          </x14:cfRule>
          <x14:cfRule type="containsText" priority="37" operator="containsText" id="{D27D4DBF-4672-45F1-B530-146ACE9E5DDA}">
            <xm:f>NOT(ISERROR(SEARCH('\Users\user\Downloads\[Diagnostico GAP_27001_2013_Anexo A V3 Felipe.xlsx]Hoja1'!#REF!,E120)))</xm:f>
            <xm:f>'\Users\user\Downloads\[Diagnostico GAP_27001_2013_Anexo A V3 Felipe.xlsx]Hoja1'!#REF!</xm:f>
            <x14:dxf>
              <fill>
                <patternFill>
                  <bgColor rgb="FF66FF66"/>
                </patternFill>
              </fill>
            </x14:dxf>
          </x14:cfRule>
          <x14:cfRule type="containsText" priority="38" operator="containsText" id="{6B495E84-5372-40D9-92B4-C4AA0B35DCF7}">
            <xm:f>NOT(ISERROR(SEARCH('\Users\user\Downloads\[Diagnostico GAP_27001_2013_Anexo A V3 Felipe.xlsx]Hoja1'!#REF!,E120)))</xm:f>
            <xm:f>'\Users\user\Downloads\[Diagnostico GAP_27001_2013_Anexo A V3 Felipe.xlsx]Hoja1'!#REF!</xm:f>
            <x14:dxf>
              <fill>
                <patternFill>
                  <bgColor rgb="FF99FF99"/>
                </patternFill>
              </fill>
            </x14:dxf>
          </x14:cfRule>
          <x14:cfRule type="containsText" priority="39" operator="containsText" id="{A114F514-45F4-448B-96FC-80C5C2E0B91F}">
            <xm:f>NOT(ISERROR(SEARCH('\Users\user\Downloads\[Diagnostico GAP_27001_2013_Anexo A V3 Felipe.xlsx]Hoja1'!#REF!,E120)))</xm:f>
            <xm:f>'\Users\user\Downloads\[Diagnostico GAP_27001_2013_Anexo A V3 Felipe.xlsx]Hoja1'!#REF!</xm:f>
            <x14:dxf>
              <fill>
                <patternFill>
                  <bgColor rgb="FFFFDB43"/>
                </patternFill>
              </fill>
            </x14:dxf>
          </x14:cfRule>
          <x14:cfRule type="containsText" priority="40" operator="containsText" id="{9E52F3B5-E3FC-4A2F-BC5E-FB2F96B28F33}">
            <xm:f>NOT(ISERROR(SEARCH('\Users\user\Downloads\[Diagnostico GAP_27001_2013_Anexo A V3 Felipe.xlsx]Hoja1'!#REF!,E120)))</xm:f>
            <xm:f>'\Users\user\Downloads\[Diagnostico GAP_27001_2013_Anexo A V3 Felipe.xlsx]Hoja1'!#REF!</xm:f>
            <x14:dxf>
              <fill>
                <patternFill>
                  <bgColor rgb="FFFFAD93"/>
                </patternFill>
              </fill>
            </x14:dxf>
          </x14:cfRule>
          <xm:sqref>E120</xm:sqref>
        </x14:conditionalFormatting>
        <x14:conditionalFormatting xmlns:xm="http://schemas.microsoft.com/office/excel/2006/main">
          <x14:cfRule type="containsText" priority="31" operator="containsText" id="{2FBF0FB8-24DB-4FCC-A56D-86129AFBECD9}">
            <xm:f>NOT(ISERROR(SEARCH('\Users\user\Downloads\[Diagnostico GAP_27001_2013_Anexo A V3 Felipe.xlsx]Hoja1'!#REF!,E122)))</xm:f>
            <xm:f>'\Users\user\Downloads\[Diagnostico GAP_27001_2013_Anexo A V3 Felipe.xlsx]Hoja1'!#REF!</xm:f>
            <x14:dxf>
              <fill>
                <patternFill>
                  <bgColor rgb="FF33CC33"/>
                </patternFill>
              </fill>
            </x14:dxf>
          </x14:cfRule>
          <x14:cfRule type="containsText" priority="32" operator="containsText" id="{66A6C9B0-7CFB-4285-B349-29D222F73340}">
            <xm:f>NOT(ISERROR(SEARCH('\Users\user\Downloads\[Diagnostico GAP_27001_2013_Anexo A V3 Felipe.xlsx]Hoja1'!#REF!,E122)))</xm:f>
            <xm:f>'\Users\user\Downloads\[Diagnostico GAP_27001_2013_Anexo A V3 Felipe.xlsx]Hoja1'!#REF!</xm:f>
            <x14:dxf>
              <fill>
                <patternFill>
                  <bgColor rgb="FF66FF66"/>
                </patternFill>
              </fill>
            </x14:dxf>
          </x14:cfRule>
          <x14:cfRule type="containsText" priority="33" operator="containsText" id="{D6174225-0923-4DEE-8CBB-B4BF34CBB81D}">
            <xm:f>NOT(ISERROR(SEARCH('\Users\user\Downloads\[Diagnostico GAP_27001_2013_Anexo A V3 Felipe.xlsx]Hoja1'!#REF!,E122)))</xm:f>
            <xm:f>'\Users\user\Downloads\[Diagnostico GAP_27001_2013_Anexo A V3 Felipe.xlsx]Hoja1'!#REF!</xm:f>
            <x14:dxf>
              <fill>
                <patternFill>
                  <bgColor rgb="FF99FF99"/>
                </patternFill>
              </fill>
            </x14:dxf>
          </x14:cfRule>
          <x14:cfRule type="containsText" priority="34" operator="containsText" id="{CE47F85D-A861-4FD9-B7AD-6896F55D0F26}">
            <xm:f>NOT(ISERROR(SEARCH('\Users\user\Downloads\[Diagnostico GAP_27001_2013_Anexo A V3 Felipe.xlsx]Hoja1'!#REF!,E122)))</xm:f>
            <xm:f>'\Users\user\Downloads\[Diagnostico GAP_27001_2013_Anexo A V3 Felipe.xlsx]Hoja1'!#REF!</xm:f>
            <x14:dxf>
              <fill>
                <patternFill>
                  <bgColor rgb="FFFFDB43"/>
                </patternFill>
              </fill>
            </x14:dxf>
          </x14:cfRule>
          <x14:cfRule type="containsText" priority="35" operator="containsText" id="{FC9A6BB0-6427-45D1-84AC-D7D81F8BCF32}">
            <xm:f>NOT(ISERROR(SEARCH('\Users\user\Downloads\[Diagnostico GAP_27001_2013_Anexo A V3 Felipe.xlsx]Hoja1'!#REF!,E122)))</xm:f>
            <xm:f>'\Users\user\Downloads\[Diagnostico GAP_27001_2013_Anexo A V3 Felipe.xlsx]Hoja1'!#REF!</xm:f>
            <x14:dxf>
              <fill>
                <patternFill>
                  <bgColor rgb="FFFFAD93"/>
                </patternFill>
              </fill>
            </x14:dxf>
          </x14:cfRule>
          <xm:sqref>E122</xm:sqref>
        </x14:conditionalFormatting>
        <x14:conditionalFormatting xmlns:xm="http://schemas.microsoft.com/office/excel/2006/main">
          <x14:cfRule type="containsText" priority="26" operator="containsText" id="{22E3BB9F-01F6-479E-9401-5F8F76589AC7}">
            <xm:f>NOT(ISERROR(SEARCH('\Users\user\Downloads\[Diagnostico GAP_27001_2013_Anexo A V3 Felipe.xlsx]Hoja1'!#REF!,E125)))</xm:f>
            <xm:f>'\Users\user\Downloads\[Diagnostico GAP_27001_2013_Anexo A V3 Felipe.xlsx]Hoja1'!#REF!</xm:f>
            <x14:dxf>
              <fill>
                <patternFill>
                  <bgColor rgb="FF33CC33"/>
                </patternFill>
              </fill>
            </x14:dxf>
          </x14:cfRule>
          <x14:cfRule type="containsText" priority="27" operator="containsText" id="{5E8DEC2C-67DC-4C7E-90DC-1C56AAD5B7D1}">
            <xm:f>NOT(ISERROR(SEARCH('\Users\user\Downloads\[Diagnostico GAP_27001_2013_Anexo A V3 Felipe.xlsx]Hoja1'!#REF!,E125)))</xm:f>
            <xm:f>'\Users\user\Downloads\[Diagnostico GAP_27001_2013_Anexo A V3 Felipe.xlsx]Hoja1'!#REF!</xm:f>
            <x14:dxf>
              <fill>
                <patternFill>
                  <bgColor rgb="FF66FF66"/>
                </patternFill>
              </fill>
            </x14:dxf>
          </x14:cfRule>
          <x14:cfRule type="containsText" priority="28" operator="containsText" id="{472E3DC0-9402-49F5-AE8C-9FCF2CE13C3C}">
            <xm:f>NOT(ISERROR(SEARCH('\Users\user\Downloads\[Diagnostico GAP_27001_2013_Anexo A V3 Felipe.xlsx]Hoja1'!#REF!,E125)))</xm:f>
            <xm:f>'\Users\user\Downloads\[Diagnostico GAP_27001_2013_Anexo A V3 Felipe.xlsx]Hoja1'!#REF!</xm:f>
            <x14:dxf>
              <fill>
                <patternFill>
                  <bgColor rgb="FF99FF99"/>
                </patternFill>
              </fill>
            </x14:dxf>
          </x14:cfRule>
          <x14:cfRule type="containsText" priority="29" operator="containsText" id="{D0C0D534-9DDD-4941-9D9A-9EA30C7EB2C6}">
            <xm:f>NOT(ISERROR(SEARCH('\Users\user\Downloads\[Diagnostico GAP_27001_2013_Anexo A V3 Felipe.xlsx]Hoja1'!#REF!,E125)))</xm:f>
            <xm:f>'\Users\user\Downloads\[Diagnostico GAP_27001_2013_Anexo A V3 Felipe.xlsx]Hoja1'!#REF!</xm:f>
            <x14:dxf>
              <fill>
                <patternFill>
                  <bgColor rgb="FFFFDB43"/>
                </patternFill>
              </fill>
            </x14:dxf>
          </x14:cfRule>
          <x14:cfRule type="containsText" priority="30" operator="containsText" id="{FFA50B5A-5156-4EA0-A5DA-CEF3BA86E507}">
            <xm:f>NOT(ISERROR(SEARCH('\Users\user\Downloads\[Diagnostico GAP_27001_2013_Anexo A V3 Felipe.xlsx]Hoja1'!#REF!,E125)))</xm:f>
            <xm:f>'\Users\user\Downloads\[Diagnostico GAP_27001_2013_Anexo A V3 Felipe.xlsx]Hoja1'!#REF!</xm:f>
            <x14:dxf>
              <fill>
                <patternFill>
                  <bgColor rgb="FFFFAD93"/>
                </patternFill>
              </fill>
            </x14:dxf>
          </x14:cfRule>
          <xm:sqref>E125</xm:sqref>
        </x14:conditionalFormatting>
        <x14:conditionalFormatting xmlns:xm="http://schemas.microsoft.com/office/excel/2006/main">
          <x14:cfRule type="containsText" priority="21" operator="containsText" id="{F0874CC8-3533-48EB-B25C-0CE2BDA95426}">
            <xm:f>NOT(ISERROR(SEARCH('\Users\user\Downloads\[Diagnostico GAP_27001_2013_Anexo A V3 Felipe.xlsx]Hoja1'!#REF!,E130)))</xm:f>
            <xm:f>'\Users\user\Downloads\[Diagnostico GAP_27001_2013_Anexo A V3 Felipe.xlsx]Hoja1'!#REF!</xm:f>
            <x14:dxf>
              <fill>
                <patternFill>
                  <bgColor rgb="FF33CC33"/>
                </patternFill>
              </fill>
            </x14:dxf>
          </x14:cfRule>
          <x14:cfRule type="containsText" priority="22" operator="containsText" id="{917FE92B-9376-4632-9851-7EA3353A52BC}">
            <xm:f>NOT(ISERROR(SEARCH('\Users\user\Downloads\[Diagnostico GAP_27001_2013_Anexo A V3 Felipe.xlsx]Hoja1'!#REF!,E130)))</xm:f>
            <xm:f>'\Users\user\Downloads\[Diagnostico GAP_27001_2013_Anexo A V3 Felipe.xlsx]Hoja1'!#REF!</xm:f>
            <x14:dxf>
              <fill>
                <patternFill>
                  <bgColor rgb="FF66FF66"/>
                </patternFill>
              </fill>
            </x14:dxf>
          </x14:cfRule>
          <x14:cfRule type="containsText" priority="23" operator="containsText" id="{0862BF19-1829-465A-B001-A788B08D0932}">
            <xm:f>NOT(ISERROR(SEARCH('\Users\user\Downloads\[Diagnostico GAP_27001_2013_Anexo A V3 Felipe.xlsx]Hoja1'!#REF!,E130)))</xm:f>
            <xm:f>'\Users\user\Downloads\[Diagnostico GAP_27001_2013_Anexo A V3 Felipe.xlsx]Hoja1'!#REF!</xm:f>
            <x14:dxf>
              <fill>
                <patternFill>
                  <bgColor rgb="FF99FF99"/>
                </patternFill>
              </fill>
            </x14:dxf>
          </x14:cfRule>
          <x14:cfRule type="containsText" priority="24" operator="containsText" id="{BAAB5CA7-CC19-4FBA-B690-4A0C77D99B0C}">
            <xm:f>NOT(ISERROR(SEARCH('\Users\user\Downloads\[Diagnostico GAP_27001_2013_Anexo A V3 Felipe.xlsx]Hoja1'!#REF!,E130)))</xm:f>
            <xm:f>'\Users\user\Downloads\[Diagnostico GAP_27001_2013_Anexo A V3 Felipe.xlsx]Hoja1'!#REF!</xm:f>
            <x14:dxf>
              <fill>
                <patternFill>
                  <bgColor rgb="FFFFDB43"/>
                </patternFill>
              </fill>
            </x14:dxf>
          </x14:cfRule>
          <x14:cfRule type="containsText" priority="25" operator="containsText" id="{D3C82A69-3E40-48EA-8162-015A7228C067}">
            <xm:f>NOT(ISERROR(SEARCH('\Users\user\Downloads\[Diagnostico GAP_27001_2013_Anexo A V3 Felipe.xlsx]Hoja1'!#REF!,E130)))</xm:f>
            <xm:f>'\Users\user\Downloads\[Diagnostico GAP_27001_2013_Anexo A V3 Felipe.xlsx]Hoja1'!#REF!</xm:f>
            <x14:dxf>
              <fill>
                <patternFill>
                  <bgColor rgb="FFFFAD93"/>
                </patternFill>
              </fill>
            </x14:dxf>
          </x14:cfRule>
          <xm:sqref>E130</xm:sqref>
        </x14:conditionalFormatting>
        <x14:conditionalFormatting xmlns:xm="http://schemas.microsoft.com/office/excel/2006/main">
          <x14:cfRule type="containsText" priority="16" operator="containsText" id="{C65B5EA3-DF59-4D31-A560-A9715D635288}">
            <xm:f>NOT(ISERROR(SEARCH('\Users\user\Downloads\[Diagnostico GAP_27001_2013_Anexo A V3 Felipe.xlsx]Hoja1'!#REF!,E135)))</xm:f>
            <xm:f>'\Users\user\Downloads\[Diagnostico GAP_27001_2013_Anexo A V3 Felipe.xlsx]Hoja1'!#REF!</xm:f>
            <x14:dxf>
              <fill>
                <patternFill>
                  <bgColor rgb="FF33CC33"/>
                </patternFill>
              </fill>
            </x14:dxf>
          </x14:cfRule>
          <x14:cfRule type="containsText" priority="17" operator="containsText" id="{860E4F0D-770D-4870-A96A-A8A651C25381}">
            <xm:f>NOT(ISERROR(SEARCH('\Users\user\Downloads\[Diagnostico GAP_27001_2013_Anexo A V3 Felipe.xlsx]Hoja1'!#REF!,E135)))</xm:f>
            <xm:f>'\Users\user\Downloads\[Diagnostico GAP_27001_2013_Anexo A V3 Felipe.xlsx]Hoja1'!#REF!</xm:f>
            <x14:dxf>
              <fill>
                <patternFill>
                  <bgColor rgb="FF66FF66"/>
                </patternFill>
              </fill>
            </x14:dxf>
          </x14:cfRule>
          <x14:cfRule type="containsText" priority="18" operator="containsText" id="{BDDF13FD-F9BB-481E-AD30-C36FD85F9F13}">
            <xm:f>NOT(ISERROR(SEARCH('\Users\user\Downloads\[Diagnostico GAP_27001_2013_Anexo A V3 Felipe.xlsx]Hoja1'!#REF!,E135)))</xm:f>
            <xm:f>'\Users\user\Downloads\[Diagnostico GAP_27001_2013_Anexo A V3 Felipe.xlsx]Hoja1'!#REF!</xm:f>
            <x14:dxf>
              <fill>
                <patternFill>
                  <bgColor rgb="FF99FF99"/>
                </patternFill>
              </fill>
            </x14:dxf>
          </x14:cfRule>
          <x14:cfRule type="containsText" priority="19" operator="containsText" id="{0A09F49A-3C56-404F-8D04-E3AB2ADEC1E0}">
            <xm:f>NOT(ISERROR(SEARCH('\Users\user\Downloads\[Diagnostico GAP_27001_2013_Anexo A V3 Felipe.xlsx]Hoja1'!#REF!,E135)))</xm:f>
            <xm:f>'\Users\user\Downloads\[Diagnostico GAP_27001_2013_Anexo A V3 Felipe.xlsx]Hoja1'!#REF!</xm:f>
            <x14:dxf>
              <fill>
                <patternFill>
                  <bgColor rgb="FFFFDB43"/>
                </patternFill>
              </fill>
            </x14:dxf>
          </x14:cfRule>
          <x14:cfRule type="containsText" priority="20" operator="containsText" id="{8FD969D7-3311-40E0-9940-5152E79C9772}">
            <xm:f>NOT(ISERROR(SEARCH('\Users\user\Downloads\[Diagnostico GAP_27001_2013_Anexo A V3 Felipe.xlsx]Hoja1'!#REF!,E135)))</xm:f>
            <xm:f>'\Users\user\Downloads\[Diagnostico GAP_27001_2013_Anexo A V3 Felipe.xlsx]Hoja1'!#REF!</xm:f>
            <x14:dxf>
              <fill>
                <patternFill>
                  <bgColor rgb="FFFFAD93"/>
                </patternFill>
              </fill>
            </x14:dxf>
          </x14:cfRule>
          <xm:sqref>E135</xm:sqref>
        </x14:conditionalFormatting>
        <x14:conditionalFormatting xmlns:xm="http://schemas.microsoft.com/office/excel/2006/main">
          <x14:cfRule type="containsText" priority="11" operator="containsText" id="{92E7CA97-7AE4-4817-852B-6351EB6FB3EA}">
            <xm:f>NOT(ISERROR(SEARCH('\Users\user\Downloads\[Diagnostico GAP_27001_2013_Anexo A V3 Felipe.xlsx]Hoja1'!#REF!,E143)))</xm:f>
            <xm:f>'\Users\user\Downloads\[Diagnostico GAP_27001_2013_Anexo A V3 Felipe.xlsx]Hoja1'!#REF!</xm:f>
            <x14:dxf>
              <fill>
                <patternFill>
                  <bgColor rgb="FF33CC33"/>
                </patternFill>
              </fill>
            </x14:dxf>
          </x14:cfRule>
          <x14:cfRule type="containsText" priority="12" operator="containsText" id="{D85E8DA2-F96E-48DA-B50E-DA1086C23FD1}">
            <xm:f>NOT(ISERROR(SEARCH('\Users\user\Downloads\[Diagnostico GAP_27001_2013_Anexo A V3 Felipe.xlsx]Hoja1'!#REF!,E143)))</xm:f>
            <xm:f>'\Users\user\Downloads\[Diagnostico GAP_27001_2013_Anexo A V3 Felipe.xlsx]Hoja1'!#REF!</xm:f>
            <x14:dxf>
              <fill>
                <patternFill>
                  <bgColor rgb="FF66FF66"/>
                </patternFill>
              </fill>
            </x14:dxf>
          </x14:cfRule>
          <x14:cfRule type="containsText" priority="13" operator="containsText" id="{434D844F-7F2E-433B-9DDC-EC3F8315292F}">
            <xm:f>NOT(ISERROR(SEARCH('\Users\user\Downloads\[Diagnostico GAP_27001_2013_Anexo A V3 Felipe.xlsx]Hoja1'!#REF!,E143)))</xm:f>
            <xm:f>'\Users\user\Downloads\[Diagnostico GAP_27001_2013_Anexo A V3 Felipe.xlsx]Hoja1'!#REF!</xm:f>
            <x14:dxf>
              <fill>
                <patternFill>
                  <bgColor rgb="FF99FF99"/>
                </patternFill>
              </fill>
            </x14:dxf>
          </x14:cfRule>
          <x14:cfRule type="containsText" priority="14" operator="containsText" id="{AEE212CF-05F3-49C5-B6F1-0A57D6E82FF3}">
            <xm:f>NOT(ISERROR(SEARCH('\Users\user\Downloads\[Diagnostico GAP_27001_2013_Anexo A V3 Felipe.xlsx]Hoja1'!#REF!,E143)))</xm:f>
            <xm:f>'\Users\user\Downloads\[Diagnostico GAP_27001_2013_Anexo A V3 Felipe.xlsx]Hoja1'!#REF!</xm:f>
            <x14:dxf>
              <fill>
                <patternFill>
                  <bgColor rgb="FFFFDB43"/>
                </patternFill>
              </fill>
            </x14:dxf>
          </x14:cfRule>
          <x14:cfRule type="containsText" priority="15" operator="containsText" id="{3F43A113-88EA-4ED4-A83C-EE5748EC2F5F}">
            <xm:f>NOT(ISERROR(SEARCH('\Users\user\Downloads\[Diagnostico GAP_27001_2013_Anexo A V3 Felipe.xlsx]Hoja1'!#REF!,E143)))</xm:f>
            <xm:f>'\Users\user\Downloads\[Diagnostico GAP_27001_2013_Anexo A V3 Felipe.xlsx]Hoja1'!#REF!</xm:f>
            <x14:dxf>
              <fill>
                <patternFill>
                  <bgColor rgb="FFFFAD93"/>
                </patternFill>
              </fill>
            </x14:dxf>
          </x14:cfRule>
          <xm:sqref>E143</xm:sqref>
        </x14:conditionalFormatting>
        <x14:conditionalFormatting xmlns:xm="http://schemas.microsoft.com/office/excel/2006/main">
          <x14:cfRule type="containsText" priority="6" operator="containsText" id="{EBCA7167-2C05-4B15-A288-DB58DC377DB1}">
            <xm:f>NOT(ISERROR(SEARCH('\Users\user\Downloads\[Diagnostico GAP_27001_2013_Anexo A V3 Felipe.xlsx]Hoja1'!#REF!,E148)))</xm:f>
            <xm:f>'\Users\user\Downloads\[Diagnostico GAP_27001_2013_Anexo A V3 Felipe.xlsx]Hoja1'!#REF!</xm:f>
            <x14:dxf>
              <fill>
                <patternFill>
                  <bgColor rgb="FF33CC33"/>
                </patternFill>
              </fill>
            </x14:dxf>
          </x14:cfRule>
          <x14:cfRule type="containsText" priority="7" operator="containsText" id="{91DAE9F7-EDAA-4E5A-81C4-BCBF467CECB6}">
            <xm:f>NOT(ISERROR(SEARCH('\Users\user\Downloads\[Diagnostico GAP_27001_2013_Anexo A V3 Felipe.xlsx]Hoja1'!#REF!,E148)))</xm:f>
            <xm:f>'\Users\user\Downloads\[Diagnostico GAP_27001_2013_Anexo A V3 Felipe.xlsx]Hoja1'!#REF!</xm:f>
            <x14:dxf>
              <fill>
                <patternFill>
                  <bgColor rgb="FF66FF66"/>
                </patternFill>
              </fill>
            </x14:dxf>
          </x14:cfRule>
          <x14:cfRule type="containsText" priority="8" operator="containsText" id="{72039F97-BE20-4E2C-93FF-BC89715459C3}">
            <xm:f>NOT(ISERROR(SEARCH('\Users\user\Downloads\[Diagnostico GAP_27001_2013_Anexo A V3 Felipe.xlsx]Hoja1'!#REF!,E148)))</xm:f>
            <xm:f>'\Users\user\Downloads\[Diagnostico GAP_27001_2013_Anexo A V3 Felipe.xlsx]Hoja1'!#REF!</xm:f>
            <x14:dxf>
              <fill>
                <patternFill>
                  <bgColor rgb="FF99FF99"/>
                </patternFill>
              </fill>
            </x14:dxf>
          </x14:cfRule>
          <x14:cfRule type="containsText" priority="9" operator="containsText" id="{89AAD536-1C43-4ACF-9DA1-0B611A4B8733}">
            <xm:f>NOT(ISERROR(SEARCH('\Users\user\Downloads\[Diagnostico GAP_27001_2013_Anexo A V3 Felipe.xlsx]Hoja1'!#REF!,E148)))</xm:f>
            <xm:f>'\Users\user\Downloads\[Diagnostico GAP_27001_2013_Anexo A V3 Felipe.xlsx]Hoja1'!#REF!</xm:f>
            <x14:dxf>
              <fill>
                <patternFill>
                  <bgColor rgb="FFFFDB43"/>
                </patternFill>
              </fill>
            </x14:dxf>
          </x14:cfRule>
          <x14:cfRule type="containsText" priority="10" operator="containsText" id="{8A96C695-53E6-4BEC-B7AC-F99C1A719BC5}">
            <xm:f>NOT(ISERROR(SEARCH('\Users\user\Downloads\[Diagnostico GAP_27001_2013_Anexo A V3 Felipe.xlsx]Hoja1'!#REF!,E148)))</xm:f>
            <xm:f>'\Users\user\Downloads\[Diagnostico GAP_27001_2013_Anexo A V3 Felipe.xlsx]Hoja1'!#REF!</xm:f>
            <x14:dxf>
              <fill>
                <patternFill>
                  <bgColor rgb="FFFFAD93"/>
                </patternFill>
              </fill>
            </x14:dxf>
          </x14:cfRule>
          <xm:sqref>E148</xm:sqref>
        </x14:conditionalFormatting>
        <x14:conditionalFormatting xmlns:xm="http://schemas.microsoft.com/office/excel/2006/main">
          <x14:cfRule type="containsText" priority="1" operator="containsText" id="{0C98885F-ED02-43B5-8A06-708CA16BA807}">
            <xm:f>NOT(ISERROR(SEARCH('\Users\user\Downloads\[Diagnostico GAP_27001_2013_Anexo A V3 Felipe.xlsx]Hoja1'!#REF!,E158)))</xm:f>
            <xm:f>'\Users\user\Downloads\[Diagnostico GAP_27001_2013_Anexo A V3 Felipe.xlsx]Hoja1'!#REF!</xm:f>
            <x14:dxf>
              <fill>
                <patternFill>
                  <bgColor rgb="FF33CC33"/>
                </patternFill>
              </fill>
            </x14:dxf>
          </x14:cfRule>
          <x14:cfRule type="containsText" priority="2" operator="containsText" id="{4200D73B-8EC8-4002-B2C1-F65AD48D69AF}">
            <xm:f>NOT(ISERROR(SEARCH('\Users\user\Downloads\[Diagnostico GAP_27001_2013_Anexo A V3 Felipe.xlsx]Hoja1'!#REF!,E158)))</xm:f>
            <xm:f>'\Users\user\Downloads\[Diagnostico GAP_27001_2013_Anexo A V3 Felipe.xlsx]Hoja1'!#REF!</xm:f>
            <x14:dxf>
              <fill>
                <patternFill>
                  <bgColor rgb="FF66FF66"/>
                </patternFill>
              </fill>
            </x14:dxf>
          </x14:cfRule>
          <x14:cfRule type="containsText" priority="3" operator="containsText" id="{8095F8CC-54FB-486D-B137-193811F0D99D}">
            <xm:f>NOT(ISERROR(SEARCH('\Users\user\Downloads\[Diagnostico GAP_27001_2013_Anexo A V3 Felipe.xlsx]Hoja1'!#REF!,E158)))</xm:f>
            <xm:f>'\Users\user\Downloads\[Diagnostico GAP_27001_2013_Anexo A V3 Felipe.xlsx]Hoja1'!#REF!</xm:f>
            <x14:dxf>
              <fill>
                <patternFill>
                  <bgColor rgb="FF99FF99"/>
                </patternFill>
              </fill>
            </x14:dxf>
          </x14:cfRule>
          <x14:cfRule type="containsText" priority="4" operator="containsText" id="{7DEBC11F-15A5-4745-ACA5-951F489E870F}">
            <xm:f>NOT(ISERROR(SEARCH('\Users\user\Downloads\[Diagnostico GAP_27001_2013_Anexo A V3 Felipe.xlsx]Hoja1'!#REF!,E158)))</xm:f>
            <xm:f>'\Users\user\Downloads\[Diagnostico GAP_27001_2013_Anexo A V3 Felipe.xlsx]Hoja1'!#REF!</xm:f>
            <x14:dxf>
              <fill>
                <patternFill>
                  <bgColor rgb="FFFFDB43"/>
                </patternFill>
              </fill>
            </x14:dxf>
          </x14:cfRule>
          <x14:cfRule type="containsText" priority="5" operator="containsText" id="{06B8243A-6C6F-4268-804D-06A55C7779E3}">
            <xm:f>NOT(ISERROR(SEARCH('\Users\user\Downloads\[Diagnostico GAP_27001_2013_Anexo A V3 Felipe.xlsx]Hoja1'!#REF!,E158)))</xm:f>
            <xm:f>'\Users\user\Downloads\[Diagnostico GAP_27001_2013_Anexo A V3 Felipe.xlsx]Hoja1'!#REF!</xm:f>
            <x14:dxf>
              <fill>
                <patternFill>
                  <bgColor rgb="FFFFAD93"/>
                </patternFill>
              </fill>
            </x14:dxf>
          </x14:cfRule>
          <xm:sqref>E158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ADMINISTRATIVAS</vt:lpstr>
      <vt:lpstr>TECNICAS</vt:lpstr>
      <vt:lpstr>PHVA</vt:lpstr>
      <vt:lpstr>Niveles</vt:lpstr>
      <vt:lpstr>Anexo 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F.</dc:creator>
  <cp:lastModifiedBy>Catalina F. </cp:lastModifiedBy>
  <dcterms:created xsi:type="dcterms:W3CDTF">2022-12-21T15:52:16Z</dcterms:created>
  <dcterms:modified xsi:type="dcterms:W3CDTF">2022-12-26T13:14:52Z</dcterms:modified>
</cp:coreProperties>
</file>